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_rels/sheet7.xml.rels" ContentType="application/vnd.openxmlformats-package.relationships+xml"/>
  <Override PartName="/xl/worksheets/_rels/sheet6.xml.rels" ContentType="application/vnd.openxmlformats-package.relationships+xml"/>
  <Override PartName="/xl/worksheets/_rels/sheet5.xml.rels" ContentType="application/vnd.openxmlformats-package.relationships+xml"/>
  <Override PartName="/xl/worksheets/_rels/sheet1.xml.rels" ContentType="application/vnd.openxmlformats-package.relationships+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_rels/drawing1.xml.rels" ContentType="application/vnd.openxmlformats-package.relationships+xml"/>
  <Override PartName="/xl/drawings/drawing3.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tart" sheetId="1" state="visible" r:id="rId3"/>
    <sheet name="Einstellungen" sheetId="2" state="visible" r:id="rId4"/>
    <sheet name="Checkliste" sheetId="3" state="visible" r:id="rId5"/>
    <sheet name="Bewertungen" sheetId="4" state="visible" r:id="rId6"/>
    <sheet name="Dashboard" sheetId="5" state="visible" r:id="rId7"/>
    <sheet name="Massnahmenplan" sheetId="6" state="visible" r:id="rId8"/>
    <sheet name="Rote_Tags" sheetId="7" state="visible" r:id="rId9"/>
    <sheet name="Auditplan" sheetId="8" state="visible" r:id="rId10"/>
    <sheet name="Einfuehrung_90_Tage" sheetId="9" state="visible" r:id="rId11"/>
    <sheet name="Berechnungen" sheetId="10" state="visible" r:id="rId12"/>
  </sheets>
  <definedNames>
    <definedName function="false" hidden="false" localSheetId="3" name="_xlnm.Print_Area" vbProcedure="false">Bewertungen!$A$1:$N$63</definedName>
    <definedName function="false" hidden="false" localSheetId="3" name="_xlnm.Print_Titles" vbProcedure="false">Bewertungen!$3:$6</definedName>
    <definedName function="false" hidden="false" localSheetId="2" name="_xlnm.Print_Titles" vbProcedure="false">Checkliste!$12:$12</definedName>
    <definedName function="false" hidden="false" localSheetId="4" name="_xlnm.Print_Area" vbProcedure="false">Dashboard!$A$1:$O$56</definedName>
    <definedName function="false" hidden="false" localSheetId="8" name="_xlnm.Print_Titles" vbProcedure="false">Einfuehrung_90_Tage!$10:$10</definedName>
    <definedName function="false" hidden="false" localSheetId="5" name="_xlnm.Print_Titles" vbProcedure="false">Massnahmenplan!$9:$9</definedName>
    <definedName function="false" hidden="true" localSheetId="5" name="_xlnm._FilterDatabase" vbProcedure="false">Massnahmenplan!$A$9:$O$309</definedName>
    <definedName function="false" hidden="false" localSheetId="6" name="_xlnm.Print_Titles" vbProcedure="false">Rote_Tags!$9:$9</definedName>
    <definedName function="false" hidden="true" localSheetId="6" name="_xlnm._FilterDatabase" vbProcedure="false">Rote_Tags!$A$9:$N$209</definedName>
    <definedName function="false" hidden="false" name="Firma" vbProcedure="false">Einstellungen!$C$4</definedName>
    <definedName function="false" hidden="false" name="Jahr" vbProcedure="false">Einstellungen!$C$5</definedName>
    <definedName function="false" hidden="false" name="Lista_audytorow" vbProcedure="false">OFFSET(Einstellungen!$C$10,0,0,MAX(1,COUNTA(Einstellungen!$C$10:$C$19)),1)</definedName>
    <definedName function="false" hidden="false" name="Lista_decyzja" vbProcedure="false">Einstellungen!$I$10:$I$14</definedName>
    <definedName function="false" hidden="false" name="Lista_obszarow" vbProcedure="false">OFFSET(Einstellungen!$A$10,0,0,MAX(1,COUNTA(Einstellungen!$A$10:$A$24)),1)</definedName>
    <definedName function="false" hidden="false" name="Lista_powod" vbProcedure="false">Einstellungen!$H$10:$H$15</definedName>
    <definedName function="false" hidden="false" name="Lista_priorytet" vbProcedure="false">Einstellungen!$F$10:$F$12</definedName>
    <definedName function="false" hidden="false" name="Lista_S" vbProcedure="false">Einstellungen!$L$10:$L$14</definedName>
    <definedName function="false" hidden="false" name="Lista_statusow" vbProcedure="false">Einstellungen!$E$10:$E$13</definedName>
    <definedName function="false" hidden="false" name="Lista_statustagu" vbProcedure="false">Einstellungen!$J$10:$J$12</definedName>
    <definedName function="false" hidden="false" name="Lista_zadanie" vbProcedure="false">Einstellungen!$K$10:$K$13</definedName>
    <definedName function="false" hidden="false" name="Lista_zrodlo" vbProcedure="false">Einstellungen!$G$10:$G$14</definedName>
    <definedName function="false" hidden="false" name="Prog_ostrz" vbProcedure="false">Einstellungen!$C$7</definedName>
    <definedName function="false" hidden="false" name="Ziel" vbProcedure="false">Einstellungen!$C$6</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<sst xmlns="http://schemas.openxmlformats.org/spreadsheetml/2006/main" count="723" uniqueCount="528">
  <si>
    <t xml:space="preserve">5S-Einführungsset</t>
  </si>
  <si>
    <t xml:space="preserve">Einführung, Audit und Aufrechterhaltung des Standards. Ein Excel-Werkzeug (ohne Makros).</t>
  </si>
  <si>
    <t xml:space="preserve">Firma:</t>
  </si>
  <si>
    <t xml:space="preserve">Version 1.0</t>
  </si>
  <si>
    <t xml:space="preserve">Process Lab Pro | processlabpro.com</t>
  </si>
  <si>
    <t xml:space="preserve">So starten Sie: 6 Schritte</t>
  </si>
  <si>
    <t xml:space="preserve">1. Einstellungen</t>
  </si>
  <si>
    <t xml:space="preserve">Firmenname, Bereiche und Auditoren eintragen (gelbe Felder). Das Ziel ist standardmäßig 80 %.</t>
  </si>
  <si>
    <t xml:space="preserve">2. Einführung 90 Tage</t>
  </si>
  <si>
    <t xml:space="preserve">Verantwortliche und Termine zuweisen. Der Fortschritt berechnet sich selbst.</t>
  </si>
  <si>
    <t xml:space="preserve">3. Rote Tags</t>
  </si>
  <si>
    <t xml:space="preserve">Während der 1S-Aktion markierte Gegenstände erfassen. Entscheidung in 7 Tagen.</t>
  </si>
  <si>
    <t xml:space="preserve">4. Bewertungen</t>
  </si>
  <si>
    <t xml:space="preserve">Jede Spalte ist ein Audit: Datum, Bereich, Auditor und 40 Bewertungen (0–4 oder NZ).</t>
  </si>
  <si>
    <t xml:space="preserve">5. Maßnahmenplan</t>
  </si>
  <si>
    <t xml:space="preserve">Jede Feststellung aus dem Audit in eine Maßnahme mit Verantwortlichem und Termin umwandeln.</t>
  </si>
  <si>
    <t xml:space="preserve">6. Dashboard</t>
  </si>
  <si>
    <t xml:space="preserve">Bereich wählen und Trend, 5S-Profil, Ranking und überfällige Maßnahmen beobachten.</t>
  </si>
  <si>
    <t xml:space="preserve">Inhaltsverzeichnis der Reiter (zum Springen klicken)</t>
  </si>
  <si>
    <t xml:space="preserve">Einstellungen</t>
  </si>
  <si>
    <t xml:space="preserve">Firma, Bereiche, Auditoren, Ziel und Schwellen</t>
  </si>
  <si>
    <t xml:space="preserve">Checkliste</t>
  </si>
  <si>
    <t xml:space="preserve">40 Fragen mit Beschreibung, was zu prüfen ist und wie eine vorbildliche Bewertung aussieht</t>
  </si>
  <si>
    <t xml:space="preserve">Bewertungen</t>
  </si>
  <si>
    <t xml:space="preserve">Bewertungsbogen: bis zu 60 Audits, 1S–5S-Ergebnisse automatisch berechnet</t>
  </si>
  <si>
    <t xml:space="preserve">Dashboard</t>
  </si>
  <si>
    <t xml:space="preserve">Ergebnis, Veränderung, 5S-Radar, Trend, Bereichsranking</t>
  </si>
  <si>
    <t xml:space="preserve">Maßnahmenplan</t>
  </si>
  <si>
    <t xml:space="preserve">Maßnahmenregister mit Terminen und Statistiken zu Überfälligkeiten</t>
  </si>
  <si>
    <t xml:space="preserve">Rote Tags</t>
  </si>
  <si>
    <t xml:space="preserve">Register der beim Aussortieren markierten Gegenstände</t>
  </si>
  <si>
    <t xml:space="preserve">Auditplan</t>
  </si>
  <si>
    <t xml:space="preserve">Jahresplan gegenüber Durchführung (aus dem Reiter Bewertungen)</t>
  </si>
  <si>
    <t xml:space="preserve">Einführung 90 Tage</t>
  </si>
  <si>
    <t xml:space="preserve">Aufgabenliste für 30/60/90 Tage mit Fortschritt</t>
  </si>
  <si>
    <t xml:space="preserve">Berechnungen</t>
  </si>
  <si>
    <t xml:space="preserve">Hilfsfelder, nicht bearbeiten</t>
  </si>
  <si>
    <t xml:space="preserve">Legende</t>
  </si>
  <si>
    <t xml:space="preserve">Eingabefeld</t>
  </si>
  <si>
    <t xml:space="preserve">Gelber Hintergrund, blaue Schrift: Sie tragen eigene Daten ein.</t>
  </si>
  <si>
    <t xml:space="preserve">Berechnetes Feld</t>
  </si>
  <si>
    <t xml:space="preserve">Weißer Hintergrund: Formelergebnis. Nicht überschreiben.</t>
  </si>
  <si>
    <t xml:space="preserve">Ergebnis mindestens auf Zielniveau (Standard 80 %)</t>
  </si>
  <si>
    <t xml:space="preserve">Verbesserungsbedarf (Standard 60–79 %)</t>
  </si>
  <si>
    <t xml:space="preserve">Kritisch (unter der Warnschwelle)</t>
  </si>
  <si>
    <t xml:space="preserve">Lizenz und Hinweise</t>
  </si>
  <si>
    <t xml:space="preserve">Lizenz für die interne Nutzung in einem Werk. Weiterverkauf, Weitergabe an Dritte und Veröffentlichung ganz oder teilweise ohne Zustimmung des Autors sind untersagt. Das Werkzeug enthält keine Makros und erfordert daher keine Genehmigung zum Ausführen von Makros. Es funktioniert in Microsoft Excel 2010 und neuer sowie in LibreOffice Calc.</t>
  </si>
  <si>
    <t xml:space="preserve">© Process Lab Pro | processlabpro.com</t>
  </si>
  <si>
    <t xml:space="preserve">Ändern Sie die gelben Felder. Bereichs- und Auditornamen speisen die Dropdown-Listen in der gesamten Datei.</t>
  </si>
  <si>
    <t xml:space="preserve">Firmen- / Kundenname</t>
  </si>
  <si>
    <t xml:space="preserve">Firmen- oder Kundennamen eingeben</t>
  </si>
  <si>
    <t xml:space="preserve">Jahr des Auditplans</t>
  </si>
  <si>
    <t xml:space="preserve">Ziel: Zielwert (grün)</t>
  </si>
  <si>
    <t xml:space="preserve">Warnschwelle (darunter = rot)</t>
  </si>
  <si>
    <t xml:space="preserve">Bereiche (bis zu 15)</t>
  </si>
  <si>
    <t xml:space="preserve">Auditoren (bis zu 10)</t>
  </si>
  <si>
    <t xml:space="preserve">Maßnahmenstatus</t>
  </si>
  <si>
    <t xml:space="preserve">Priorität</t>
  </si>
  <si>
    <t xml:space="preserve">Quelle der Meldung</t>
  </si>
  <si>
    <t xml:space="preserve">Grund für das Tag</t>
  </si>
  <si>
    <t xml:space="preserve">Entscheidung zum Tag</t>
  </si>
  <si>
    <t xml:space="preserve">Tag-Status</t>
  </si>
  <si>
    <t xml:space="preserve">Aufgabenstatus</t>
  </si>
  <si>
    <t xml:space="preserve">Kriterium (S)</t>
  </si>
  <si>
    <t xml:space="preserve">Produktionslinie 1</t>
  </si>
  <si>
    <t xml:space="preserve">5S-Leiter</t>
  </si>
  <si>
    <t xml:space="preserve">Offen</t>
  </si>
  <si>
    <t xml:space="preserve">Hoch</t>
  </si>
  <si>
    <t xml:space="preserve">5S-Audit</t>
  </si>
  <si>
    <t xml:space="preserve">Überflüssig</t>
  </si>
  <si>
    <t xml:space="preserve">Bleibt (kommt an seinen Platz zurück)</t>
  </si>
  <si>
    <t xml:space="preserve">Entscheidung offen</t>
  </si>
  <si>
    <t xml:space="preserve">Zu erledigen</t>
  </si>
  <si>
    <t xml:space="preserve">1S Aussortieren</t>
  </si>
  <si>
    <t xml:space="preserve">Produktionslinie 2</t>
  </si>
  <si>
    <t xml:space="preserve">Auditor 2</t>
  </si>
  <si>
    <t xml:space="preserve">In Bearbeitung</t>
  </si>
  <si>
    <t xml:space="preserve">Mittel</t>
  </si>
  <si>
    <t xml:space="preserve">Tägliche Kontrolle</t>
  </si>
  <si>
    <t xml:space="preserve">Beschädigt</t>
  </si>
  <si>
    <t xml:space="preserve">In anderen Bereich verlagern</t>
  </si>
  <si>
    <t xml:space="preserve">Entschieden</t>
  </si>
  <si>
    <t xml:space="preserve">2S Systematisieren</t>
  </si>
  <si>
    <t xml:space="preserve">Materiallager</t>
  </si>
  <si>
    <t xml:space="preserve">Auditor 3</t>
  </si>
  <si>
    <t xml:space="preserve">Abgeschlossen</t>
  </si>
  <si>
    <t xml:space="preserve">Niedrig</t>
  </si>
  <si>
    <t xml:space="preserve">Gemba der Führung</t>
  </si>
  <si>
    <t xml:space="preserve">Überschuss</t>
  </si>
  <si>
    <t xml:space="preserve">Verkaufen oder abgeben</t>
  </si>
  <si>
    <t xml:space="preserve">Umgesetzt</t>
  </si>
  <si>
    <t xml:space="preserve">Erledigt</t>
  </si>
  <si>
    <t xml:space="preserve">3S Säubern</t>
  </si>
  <si>
    <t xml:space="preserve">Fertigwarenlager</t>
  </si>
  <si>
    <t xml:space="preserve">Storniert</t>
  </si>
  <si>
    <t xml:space="preserve">Mitarbeitermeldung</t>
  </si>
  <si>
    <t xml:space="preserve">Unbekannter Zweck</t>
  </si>
  <si>
    <t xml:space="preserve">Verschrotten / entsorgen</t>
  </si>
  <si>
    <t xml:space="preserve">Nicht zutreffend</t>
  </si>
  <si>
    <t xml:space="preserve">4S Standardisieren</t>
  </si>
  <si>
    <t xml:space="preserve">Werkzeugbau</t>
  </si>
  <si>
    <t xml:space="preserve">Sonstiges</t>
  </si>
  <si>
    <t xml:space="preserve">Verschmutzt</t>
  </si>
  <si>
    <t xml:space="preserve">5S Selbstdisziplin</t>
  </si>
  <si>
    <t xml:space="preserve">Instandhaltung</t>
  </si>
  <si>
    <t xml:space="preserve">Qualitätskontrolle</t>
  </si>
  <si>
    <t xml:space="preserve">Verpackung</t>
  </si>
  <si>
    <t xml:space="preserve">Die Listen in den Spalten E–L speisen die Dropdown-Listen. Benennen Sie sie nicht um, denn die Formeln suchen nach diesen Wörtern (z. B. „Abgeschlossen“).</t>
  </si>
  <si>
    <t xml:space="preserve">So wird das Ergebnis berechnet</t>
  </si>
  <si>
    <t xml:space="preserve">Bewertung einer Frage: 0–4 Punkte. „NZ“ (nicht zutreffend) nimmt die Frage aus dem Ergebnis heraus.</t>
  </si>
  <si>
    <t xml:space="preserve">Ergebnis 1S–5S = Summe der Punkte / (Anzahl bewerteter Fragen × 4).</t>
  </si>
  <si>
    <t xml:space="preserve">Gesamtergebnis = Durchschnitt der fünf S-Ergebnisse, daher hat jedes S dasselbe Gewicht.</t>
  </si>
  <si>
    <t xml:space="preserve">Ein unvollständiges Audit (weniger als 40 Antworten) wird gezählt, aber Sie sehen es in der Zeile „Vollständigkeit“.</t>
  </si>
  <si>
    <t xml:space="preserve">5S-Auditcheckliste: 40 Fragen, Skala 0–4</t>
  </si>
  <si>
    <t xml:space="preserve">Sie können die Fragen an Ihr Werk anpassen (gelbe Felder). Änderungen erscheinen sofort im Reiter „Bewertungen“. Kundenversion: nur den Wortlaut ändern, nicht die Anzahl der Fragen.</t>
  </si>
  <si>
    <t xml:space="preserve">Bewertungsskala</t>
  </si>
  <si>
    <t xml:space="preserve">4</t>
  </si>
  <si>
    <t xml:space="preserve">Vorbildlich</t>
  </si>
  <si>
    <t xml:space="preserve">Anforderung vollständig erfüllt, dauerhaft aufrechterhalten und vom Team bestätigt.</t>
  </si>
  <si>
    <t xml:space="preserve">3</t>
  </si>
  <si>
    <t xml:space="preserve">Gut</t>
  </si>
  <si>
    <t xml:space="preserve">Überwiegend erfüllt. Kleine Abweichungen, die das Team selbst bemerkt und korrigiert.</t>
  </si>
  <si>
    <t xml:space="preserve">2</t>
  </si>
  <si>
    <t xml:space="preserve">Teilweise</t>
  </si>
  <si>
    <t xml:space="preserve">Etwa zur Hälfte erfüllt. Sichtbare Lücken, keine feste Gewohnheit.</t>
  </si>
  <si>
    <t xml:space="preserve">1</t>
  </si>
  <si>
    <t xml:space="preserve">Schwach</t>
  </si>
  <si>
    <t xml:space="preserve">Einzelne Elemente sind vorhanden, aber es fehlen System und Aufrechterhaltung.</t>
  </si>
  <si>
    <t xml:space="preserve">0</t>
  </si>
  <si>
    <t xml:space="preserve">Fehlt</t>
  </si>
  <si>
    <t xml:space="preserve">Anforderung nicht erfüllt oder nicht vorhanden.</t>
  </si>
  <si>
    <t xml:space="preserve">NZ</t>
  </si>
  <si>
    <t xml:space="preserve">Die Frage ist in diesem Bereich nicht anwendbar. Sie fließt nicht in das Ergebnis ein.</t>
  </si>
  <si>
    <t xml:space="preserve">Nr</t>
  </si>
  <si>
    <t xml:space="preserve">Kriterium</t>
  </si>
  <si>
    <t xml:space="preserve">Auditfrage</t>
  </si>
  <si>
    <t xml:space="preserve">Was zu prüfen ist</t>
  </si>
  <si>
    <t xml:space="preserve">Vorbildlich (4 Pkt.)</t>
  </si>
  <si>
    <t xml:space="preserve">Problemsignal (0–1 Pkt.)</t>
  </si>
  <si>
    <t xml:space="preserve">1.1</t>
  </si>
  <si>
    <t xml:space="preserve">Im Bereich gibt es keine Gegenstände, die für die laufende Arbeit unnötig sind (Werkzeuge, Material, Teile, Dokumente).</t>
  </si>
  <si>
    <t xml:space="preserve">Arbeitsflächen, Regale, Schränke, Boden, Raum hinter den Maschinen und auf den Schränken. Kontrollfrage: Nutzen Sie es jede Schicht oder jede Woche?</t>
  </si>
  <si>
    <t xml:space="preserve">Am Arbeitsplatz liegt nur, was in der jeweiligen Schicht gebraucht wird; alles andere hat einen festgelegten Platz außerhalb der Arbeitszone.</t>
  </si>
  <si>
    <t xml:space="preserve">Alte Vorrichtungen nach einem Modellwechsel, Kartons, Teile „für alle Fälle“.</t>
  </si>
  <si>
    <t xml:space="preserve">1.2</t>
  </si>
  <si>
    <t xml:space="preserve">Gegenstände ohne Besitzer oder mit unklarem Zweck tragen ein rotes Tag mit Entscheidungsfrist.</t>
  </si>
  <si>
    <t xml:space="preserve">Hängen die Tags? Haben sie Datum und Entscheidungsverantwortlichen? Stimmt das Tag-Register mit dem überein, was im Bereich liegt?</t>
  </si>
  <si>
    <t xml:space="preserve">Jeder Gegenstand mit unklarem Status hat ein Tag, Entscheidungen fallen innerhalb von 7 Tagen, das Register ist aktuell.</t>
  </si>
  <si>
    <t xml:space="preserve">Dinge liegen unmarkiert herum, oder Tags hängen wochenlang ohne Entscheidung.</t>
  </si>
  <si>
    <t xml:space="preserve">1.3</t>
  </si>
  <si>
    <t xml:space="preserve">Die Quarantänezone (rote Zone) ist festgelegt, beschriftet und wird regelmäßig geleert.</t>
  </si>
  <si>
    <t xml:space="preserve">Lage und Kennzeichnung der Zone, Daten auf den Tags, ob die Zone zum Lagerplatz geworden ist.</t>
  </si>
  <si>
    <t xml:space="preserve">Die Zone ist deutlich gekennzeichnet, und nichts liegt dort länger als die vereinbarte Frist.</t>
  </si>
  <si>
    <t xml:space="preserve">Keine Zone oder eine Zone voller Dinge von vor Monaten.</t>
  </si>
  <si>
    <t xml:space="preserve">1.4</t>
  </si>
  <si>
    <t xml:space="preserve">Material, Halbfertig- und Fertigwaren sind nur in der notwendigen Menge vorhanden (gemäß Min/Max).</t>
  </si>
  <si>
    <t xml:space="preserve">Mengen im Bereich mit den festgelegten Grenzen vergleichen; Paletten an der Maschine und Behälter für Halbfertigwaren prüfen.</t>
  </si>
  <si>
    <t xml:space="preserve">Die Mengen liegen innerhalb der Grenzen, und Überschuss wird sofort gemeldet.</t>
  </si>
  <si>
    <t xml:space="preserve">Vorräte „für ein paar Schichten im Voraus“, Paletten ohne Beschriftung, Stapel von Halbfertigwaren.</t>
  </si>
  <si>
    <t xml:space="preserve">1.5</t>
  </si>
  <si>
    <t xml:space="preserve">Beschädigte, abgenutzte oder defekte Werkzeuge und Ausrüstung sind aus dem Bereich entfernt oder deutlich gekennzeichnet.</t>
  </si>
  <si>
    <t xml:space="preserve">Werkzeugschubladen, Halter, Messmittel, Wagen, Leitern, Schutzvorrichtungen.</t>
  </si>
  <si>
    <t xml:space="preserve">Keine defekten Werkzeuge im Einsatz; defekte sind gekennzeichnet und zur Reparatur oder Entsorgung gemeldet.</t>
  </si>
  <si>
    <t xml:space="preserve">Kaputte Werkzeuge, die „noch funktionieren“; ein Wagen mit beschädigtem Rad.</t>
  </si>
  <si>
    <t xml:space="preserve">1.6</t>
  </si>
  <si>
    <t xml:space="preserve">Dokumente und Anweisungen am Arbeitsplatz sind aktuell, veraltete wurden entfernt.</t>
  </si>
  <si>
    <t xml:space="preserve">Versionen und Daten der Anweisungen, Prüfkarten, Notizen an Wänden und Maschinen.</t>
  </si>
  <si>
    <t xml:space="preserve">Nur aktuelle Versionen, an einem festgelegten Ort, ohne handschriftliche Zettel.</t>
  </si>
  <si>
    <t xml:space="preserve">Vergilbte Blätter, mehrere Versionen derselben Anweisung, mit Klebeband befestigte Notizen.</t>
  </si>
  <si>
    <t xml:space="preserve">1.7</t>
  </si>
  <si>
    <t xml:space="preserve">Private und nicht produktionsbezogene Dinge (Kleidung, Getränke, Essen, Telefone) befinden sich nur an dafür vorgesehenen Orten.</t>
  </si>
  <si>
    <t xml:space="preserve">Arbeitsflächen, Maschinenpulte, Werkzeugschränke, Abfallbehälter.</t>
  </si>
  <si>
    <t xml:space="preserve">In der Produktionszone gibt es keine privaten Gegenstände, und die Mitarbeiter haben Spinde oder eine Umkleide.</t>
  </si>
  <si>
    <t xml:space="preserve">Jacken auf Maschinen, Flaschen auf Arbeitsflächen neben dem Material.</t>
  </si>
  <si>
    <t xml:space="preserve">1.8</t>
  </si>
  <si>
    <t xml:space="preserve">In Schränken, Schubladen und unter Tischen gibt es keine versteckten Lager.</t>
  </si>
  <si>
    <t xml:space="preserve">Drei Schränke oder Schubladen zufällig öffnen, unter Tische und hinter Regale schauen.</t>
  </si>
  <si>
    <t xml:space="preserve">Der Inhalt jedes Schranks entspricht der Beschriftung und dem Bedarf des Arbeitsplatzes.</t>
  </si>
  <si>
    <t xml:space="preserve">Schubladen voller zufälliger Teile, Kartons unter dem Tisch.</t>
  </si>
  <si>
    <t xml:space="preserve">2.1</t>
  </si>
  <si>
    <t xml:space="preserve">Jeder Gegenstand hat einen festen, gekennzeichneten Platz (Kontur, Werkzeugschatten, Etikett oder Lageradresse).</t>
  </si>
  <si>
    <t xml:space="preserve">Fünf Gegenstände zufällig auswählen und bitten, ihren Platz zu zeigen.</t>
  </si>
  <si>
    <t xml:space="preserve">Alle geprüften Gegenstände haben einen eindeutigen Platz, und eine neue Person findet sie ohne zu fragen.</t>
  </si>
  <si>
    <t xml:space="preserve">Plätze „im Kopf der Mitarbeiter“, Werkzeuge auf einem Haufen.</t>
  </si>
  <si>
    <t xml:space="preserve">2.2</t>
  </si>
  <si>
    <t xml:space="preserve">Die Anordnung folgt der Nutzungshäufigkeit: das Häufigste in Griffweite, Selteneres weiter entfernt.</t>
  </si>
  <si>
    <t xml:space="preserve">Die Arbeit 5 Minuten beobachten: wie viele Schritte, Bückbewegungen und Suchvorgänge gibt es.</t>
  </si>
  <si>
    <t xml:space="preserve">Was jede Schicht gebraucht wird, liegt in Armreichweite, und unnötige Bewegungen sind begrenzt.</t>
  </si>
  <si>
    <t xml:space="preserve">Ein häufig genutztes Werkzeug liegt in einem weit entfernten Schrank.</t>
  </si>
  <si>
    <t xml:space="preserve">2.3</t>
  </si>
  <si>
    <t xml:space="preserve">Lagerplätze haben einen gekennzeichneten Mindest- und Höchstbestand.</t>
  </si>
  <si>
    <t xml:space="preserve">Min/Max-Linien an Regalen, Kanbans, Fächern; kennen die Mitarbeiter sie?</t>
  </si>
  <si>
    <t xml:space="preserve">Min/Max ist gekennzeichnet und wird eingehalten; Fehlmengen und Überschüsse sind sofort sichtbar.</t>
  </si>
  <si>
    <t xml:space="preserve">Keine Grenzen, Stapel über die Kapazität hinaus, überfüllte Regale.</t>
  </si>
  <si>
    <t xml:space="preserve">2.4</t>
  </si>
  <si>
    <t xml:space="preserve">Die Bodenmarkierung (Zonen, Wege, Palettenplätze) ist lesbar, und Brandschutzausrüstung und Notausgänge sind zugänglich.</t>
  </si>
  <si>
    <t xml:space="preserve">Zustand von Farbe oder Klebeband; blockiert etwas Feuerlöscher, Hydranten, Schaltschränke und Wege?</t>
  </si>
  <si>
    <t xml:space="preserve">Markierungen lesbar und vollständig; alle Wege und Sicherheitseinrichtungen sind frei.</t>
  </si>
  <si>
    <t xml:space="preserve">Abgenutzte Linien, Palette steht auf der Linie, Durchgang zugestellt.</t>
  </si>
  <si>
    <t xml:space="preserve">2.5</t>
  </si>
  <si>
    <t xml:space="preserve">Regale, Schränke und Behälter sind deutlich beschriftet (Etiketten für neue Personen verständlich).</t>
  </si>
  <si>
    <t xml:space="preserve">Etiketten: einheitlich, aus 2–3 m sichtbar, aktuell und widerstandsfähig gegen Hallenbedingungen.</t>
  </si>
  <si>
    <t xml:space="preserve">Ein einheitliches Etikettensystem, aus der Entfernung sichtbar, passend zum Inhalt.</t>
  </si>
  <si>
    <t xml:space="preserve">Handschriftliche Beschriftungen, sich lösende Aufkleber, Etiketten, die nicht zum Inhalt passen.</t>
  </si>
  <si>
    <t xml:space="preserve">2.6</t>
  </si>
  <si>
    <t xml:space="preserve">Ein fehlender oder falsch abgelegter Gegenstand ist sofort sichtbar (Sichtprüfung innerhalb von 30 Sekunden).</t>
  </si>
  <si>
    <t xml:space="preserve">Fragen: Sieht man, dass etwas fehlt? Werkzeugschatten, Konturen, Farbindikatoren prüfen.</t>
  </si>
  <si>
    <t xml:space="preserve">Abweichungen vom Standard sind sofort sichtbar, ohne Zählen und Suchen.</t>
  </si>
  <si>
    <t xml:space="preserve">Niemand bemerkt das Fehlen, bis das Werkzeug gebraucht wird.</t>
  </si>
  <si>
    <t xml:space="preserve">2.7</t>
  </si>
  <si>
    <t xml:space="preserve">Leitungen, Schläuche und Kabel sind geordnet und behindern weder die Arbeit noch stellen sie eine Stolperfalle dar.</t>
  </si>
  <si>
    <t xml:space="preserve">Verkehrswege, Arbeitsplätze, herabhängende Druckluftschläuche, Verlängerungskabel.</t>
  </si>
  <si>
    <t xml:space="preserve">In Kanälen geführt oder aufgehängt, gekennzeichnet, kein Gewirr.</t>
  </si>
  <si>
    <t xml:space="preserve">Verlängerungskabel auf dem Boden, Schläuche quer durch den Durchgang gezogen.</t>
  </si>
  <si>
    <t xml:space="preserve">2.8</t>
  </si>
  <si>
    <t xml:space="preserve">Abfallbehälter und sortierte Abfälle haben einen festen, gekennzeichneten Platz.</t>
  </si>
  <si>
    <t xml:space="preserve">Farben, Beschriftung der Fraktionen, Zugänglichkeit, keine Vermischung der Abfälle.</t>
  </si>
  <si>
    <t xml:space="preserve">Die Trennung entspricht den Werksregeln, Behälter sind beschriftet und stehen an festen Orten.</t>
  </si>
  <si>
    <t xml:space="preserve">Gemischte Abfälle, unbeschriftete Behälter, „wilde“ Lagerung.</t>
  </si>
  <si>
    <t xml:space="preserve">3.1</t>
  </si>
  <si>
    <t xml:space="preserve">Böden, Arbeitsflächen und Maschinen sind sauber (kein Staub, keine Späne, kein Öl, keine Materialreste).</t>
  </si>
  <si>
    <t xml:space="preserve">Mit dem Finger über eine Maschinenfläche fahren, unter die Maschine, auf die Schränke und in Ecken schauen.</t>
  </si>
  <si>
    <t xml:space="preserve">Keine sichtbaren Verschmutzungen, auch schwer zugängliche Stellen sind sauber.</t>
  </si>
  <si>
    <t xml:space="preserve">Eine Staub- oder Spanschicht, Ölflecken, Materialreste auf dem Boden.</t>
  </si>
  <si>
    <t xml:space="preserve">3.2</t>
  </si>
  <si>
    <t xml:space="preserve">Der Reinigungsplan legt klar fest: was, wer, wie oft und womit gereinigt wird.</t>
  </si>
  <si>
    <t xml:space="preserve">Hängt der Plan aus, ist er aktuell, wird ausgefüllt und ist auch für die Nachtschicht verständlich?</t>
  </si>
  <si>
    <t xml:space="preserve">Ein Plan mit namentlichen Verantwortlichen und Häufigkeit wird umgesetzt und bestätigt.</t>
  </si>
  <si>
    <t xml:space="preserve">Kein Plan oder „es reinigt, wer es bemerkt“.</t>
  </si>
  <si>
    <t xml:space="preserve">3.3</t>
  </si>
  <si>
    <t xml:space="preserve">Reinigungsgeräte und -mittel sind vor Ort verfügbar, vollständig und funktionsfähig.</t>
  </si>
  <si>
    <t xml:space="preserve">Besen, Kehrschaufeln, Lappen, Bindemittel, Staubsauger: Platz, Vollständigkeit, Zustand.</t>
  </si>
  <si>
    <t xml:space="preserve">Das Reinigungsset befindet sich im Bereich, hat einen festen Platz und ist funktionsfähig.</t>
  </si>
  <si>
    <t xml:space="preserve">Die Geräte müssen vom anderen Ende der Halle geholt werden oder sind verschlissen.</t>
  </si>
  <si>
    <t xml:space="preserve">3.4</t>
  </si>
  <si>
    <t xml:space="preserve">Reinigung ist mit Inspektion verbunden: Lecks, Spiel, Undichtigkeiten und Schäden werden gemeldet.</t>
  </si>
  <si>
    <t xml:space="preserve">Den Bediener fragen, was ihm zuletzt beim Reinigen aufgefallen ist; Instandhaltungsmeldungen prüfen.</t>
  </si>
  <si>
    <t xml:space="preserve">Auffälligkeiten kommen ins Meldungsregister und werden abgeschlossen.</t>
  </si>
  <si>
    <t xml:space="preserve">Ein Leck, das „schon immer da war“, keine Meldungen.</t>
  </si>
  <si>
    <t xml:space="preserve">3.5</t>
  </si>
  <si>
    <t xml:space="preserve">Verschmutzungsquellen (Lecks, Staub, Prozessabfälle) sind identifiziert und werden an der Quelle beseitigt.</t>
  </si>
  <si>
    <t xml:space="preserve">Liste der Quellen, Schutzvorrichtungen, Wannen, Absaugungen; Maßnahmen im Maßnahmenplan erfasst.</t>
  </si>
  <si>
    <t xml:space="preserve">Für die Hauptquellen sind Maßnahmen zugeordnet, und das Verschmutzungsniveau sinkt deutlich.</t>
  </si>
  <si>
    <t xml:space="preserve">Immer dieselbe Stelle reinigen, ohne die Ursache zu suchen.</t>
  </si>
  <si>
    <t xml:space="preserve">3.6</t>
  </si>
  <si>
    <t xml:space="preserve">Die Beleuchtung funktioniert und ist sauber; Schutzvorrichtungen, Scheiben und Infotafeln sind lesbar.</t>
  </si>
  <si>
    <t xml:space="preserve">Lampen, Anzeigen, Maschinenscheiben, Sensorabdeckungen.</t>
  </si>
  <si>
    <t xml:space="preserve">Volle, saubere Beleuchtung, transparente Schutzvorrichtungen, lesbare Informationen.</t>
  </si>
  <si>
    <t xml:space="preserve">Durchgebrannte Lampen, verschmutzte Scheiben, unleserliche Tafeln.</t>
  </si>
  <si>
    <t xml:space="preserve">3.7</t>
  </si>
  <si>
    <t xml:space="preserve">Abfallbehälter sind nicht überfüllt und werden nach Plan geleert.</t>
  </si>
  <si>
    <t xml:space="preserve">Füllstand, Umfeld der Behälter, Entleerungsplan.</t>
  </si>
  <si>
    <t xml:space="preserve">Behälter werden rechtzeitig geleert, nie über 80 % der Kapazität.</t>
  </si>
  <si>
    <t xml:space="preserve">Überfüllte Behälter, Abfall neben den Behältern.</t>
  </si>
  <si>
    <t xml:space="preserve">3.8</t>
  </si>
  <si>
    <t xml:space="preserve">Öl- und Chemikalienbereiche sind dicht und sauber; Auffangwannen und Bindemittel sind verfügbar.</t>
  </si>
  <si>
    <t xml:space="preserve">Wannen, Fässer, Betankungsstellen, Sicherheitsdatenblätter, Vollständigkeit der Bindemittel.</t>
  </si>
  <si>
    <t xml:space="preserve">Keine Lecks, trockene Wannen, vollständige und den Mitarbeitern bekannte Bindemittel.</t>
  </si>
  <si>
    <t xml:space="preserve">Lecks, keine Wannen, verbrauchtes und nicht aufgefülltes Bindemittel.</t>
  </si>
  <si>
    <t xml:space="preserve">4.1</t>
  </si>
  <si>
    <t xml:space="preserve">Der Standard für das Erscheinungsbild des Bereichs (Fotos des Sollzustands) ist im Bereich verfügbar und aktuell.</t>
  </si>
  <si>
    <t xml:space="preserve">Referenzfotos: hängen sie aus, stimmen sie mit der Realität überein, Datum der Aktualisierung.</t>
  </si>
  <si>
    <t xml:space="preserve">Aktuelle Standardfotos hängen an gut sichtbarer Stelle und decken die Schlüsselpunkte des Bereichs ab.</t>
  </si>
  <si>
    <t xml:space="preserve">Kein Standard oder die Fotos entsprechen nicht dem Arbeitsplatz.</t>
  </si>
  <si>
    <t xml:space="preserve">4.2</t>
  </si>
  <si>
    <t xml:space="preserve">Die Kennzeichnungsregeln (Farben, Etiketten, Symbole) sind im Bereich einheitlich und mit den Werksregeln abgestimmt.</t>
  </si>
  <si>
    <t xml:space="preserve">Mit dem Nachbarbereich vergleichen: bedeuten Farbe und Etikett dasselbe?</t>
  </si>
  <si>
    <t xml:space="preserve">Eine Regel im ganzen Werk, im Standard beschrieben.</t>
  </si>
  <si>
    <t xml:space="preserve">Jede Abteilung verwendet andere Farben und Etiketten.</t>
  </si>
  <si>
    <t xml:space="preserve">4.3</t>
  </si>
  <si>
    <t xml:space="preserve">Rollen und Verantwortlichkeiten sind festgelegt: Bereichsverantwortlicher, 5S-Leiter, Verantwortliche für Zonen.</t>
  </si>
  <si>
    <t xml:space="preserve">Eine Tafel mit Namen oder eine Verantwortlichkeitsmatrix; wissen die Mitarbeiter, wer wofür zuständig ist?</t>
  </si>
  <si>
    <t xml:space="preserve">Rollen sind namentlich zugeordnet, und alle kennen sie und bestätigen sie im Gespräch.</t>
  </si>
  <si>
    <t xml:space="preserve">„Für 5S ist jeder verantwortlich“, also niemand.</t>
  </si>
  <si>
    <t xml:space="preserve">4.4</t>
  </si>
  <si>
    <t xml:space="preserve">Visuelles Management funktioniert: Kennzeichnungen, Anzeiger und Infotafeln sind vollständig und lesbar.</t>
  </si>
  <si>
    <t xml:space="preserve">Min/Max-Anzeiger, Füllstands- und Druckmarkierungen, Tafeln, Zonen.</t>
  </si>
  <si>
    <t xml:space="preserve">Der Zustand der wichtigen Parameter ist ohne Nachfragen und ohne Dokumente sichtbar.</t>
  </si>
  <si>
    <t xml:space="preserve">Kennzeichnungen verblasst, unvollständig oder unverständlich.</t>
  </si>
  <si>
    <t xml:space="preserve">4.5</t>
  </si>
  <si>
    <t xml:space="preserve">Eine tägliche (5-Minuten-)5S-Checkliste existiert und wird tatsächlich ausgefüllt.</t>
  </si>
  <si>
    <t xml:space="preserve">Ausfüllung der letzten 10 Tage und Übereinstimmung der Einträge mit dem tatsächlichen Zustand des Bereichs.</t>
  </si>
  <si>
    <t xml:space="preserve">Die Liste wird täglich von den Bedienern ausgefüllt, und Abweichungen haben Maßnahmen.</t>
  </si>
  <si>
    <t xml:space="preserve">Die Liste wurde „im Block“ vor dem Audit ausgefüllt oder ist leer.</t>
  </si>
  <si>
    <t xml:space="preserve">4.6</t>
  </si>
  <si>
    <t xml:space="preserve">Standards sind visuell (Fotos, Zeichnungen, Farben) und ohne langes Lesen von Anweisungen verständlich.</t>
  </si>
  <si>
    <t xml:space="preserve">Eine neue Person bitten, den Standard anhand des Dokuments nachzustellen.</t>
  </si>
  <si>
    <t xml:space="preserve">Der Standard ist in 1–2 Minuten verständlich, auch für eine Person aus einer anderen Schicht.</t>
  </si>
  <si>
    <t xml:space="preserve">Der Standard ist ein mehrseitiger Text, den niemand gelesen hat.</t>
  </si>
  <si>
    <t xml:space="preserve">4.7</t>
  </si>
  <si>
    <t xml:space="preserve">Neue Mitarbeiter werden im 5S-Standard ihres Bereichs geschult, und die Schulung ist dokumentiert.</t>
  </si>
  <si>
    <t xml:space="preserve">Eintrag in der Arbeitsplatz-Schulungskarte; Gespräch mit der zuletzt eingestellten Person.</t>
  </si>
  <si>
    <t xml:space="preserve">Jede neue Person absolviert die Schulung in der ersten Woche und bestätigt sie mit Unterschrift.</t>
  </si>
  <si>
    <t xml:space="preserve">Der Standard wird „mündlich weitergegeben“.</t>
  </si>
  <si>
    <t xml:space="preserve">4.8</t>
  </si>
  <si>
    <t xml:space="preserve">Änderungen (neue Maschine, Layoutänderung, neues Produkt) führen zur Aktualisierung des 5S-Standards.</t>
  </si>
  <si>
    <t xml:space="preserve">Letzte Änderungen im Bereich und Datum der letzten Aktualisierung des Standards.</t>
  </si>
  <si>
    <t xml:space="preserve">Die Aktualisierung des Standards ist Teil des Änderungsprozesses; der Standard entspricht stets dem Ist-Zustand.</t>
  </si>
  <si>
    <t xml:space="preserve">Der Arbeitsplatz wurde umgebaut, und der Standard blieb alt.</t>
  </si>
  <si>
    <t xml:space="preserve">5.1</t>
  </si>
  <si>
    <t xml:space="preserve">Die Mitarbeiter halten laufend Ordnung, ohne Erinnerung und Kontrolle.</t>
  </si>
  <si>
    <t xml:space="preserve">Unangekündigte Beobachtung: Verhalten während der Schicht und Zustand des Bereichs mitten in der Schicht.</t>
  </si>
  <si>
    <t xml:space="preserve">Ordnung ist ein natürlicher Teil der Arbeit, und das Team korrigiert Abweichungen sofort.</t>
  </si>
  <si>
    <t xml:space="preserve">Ordnung nur „für das Audit“.</t>
  </si>
  <si>
    <t xml:space="preserve">5.2</t>
  </si>
  <si>
    <t xml:space="preserve">Die täglichen 5 Minuten am Schichtende (Reinigung und Kontrolle) werden durchgeführt.</t>
  </si>
  <si>
    <t xml:space="preserve">Die Schicht fragen, ob und wann sie es tut; den Zustand zu Beginn der nächsten Schicht prüfen.</t>
  </si>
  <si>
    <t xml:space="preserve">Ein fester Schichtabschluss-Ablauf; der Bereich wird gemäß Standard an die nächste Schicht übergeben.</t>
  </si>
  <si>
    <t xml:space="preserve">Die nächste Schicht beginnt mit dem Aufräumen nach der vorherigen.</t>
  </si>
  <si>
    <t xml:space="preserve">5.3</t>
  </si>
  <si>
    <t xml:space="preserve">Audits finden nach Plan statt, und die Ergebnisse hängen im Bereich aus.</t>
  </si>
  <si>
    <t xml:space="preserve">Plan gegenüber Durchführung, Ergebnistafel, Aktualität des letzten Ergebnisses.</t>
  </si>
  <si>
    <t xml:space="preserve">100 % der Audits termingerecht durchgeführt; Ergebnisse sichtbar und besprochen.</t>
  </si>
  <si>
    <t xml:space="preserve">Audits werden verschoben, weil „zu viel zu tun ist“.</t>
  </si>
  <si>
    <t xml:space="preserve">5.4</t>
  </si>
  <si>
    <t xml:space="preserve">Maßnahmen aus früheren Audits werden termingerecht umgesetzt.</t>
  </si>
  <si>
    <t xml:space="preserve">Maßnahmenplan: Anzahl offener, überfälliger, von Audit zu Audit wiederkehrender Feststellungen.</t>
  </si>
  <si>
    <t xml:space="preserve">Mindestens 90 % der Maßnahmen termingerecht abgeschlossen, und Feststellungen wiederholen sich nicht.</t>
  </si>
  <si>
    <t xml:space="preserve">Dieselben Feststellungen von Audit zu Audit.</t>
  </si>
  <si>
    <t xml:space="preserve">5.5</t>
  </si>
  <si>
    <t xml:space="preserve">Die Führung besucht den Bereich regelmäßig und prüft 5S vor Ort (Gemba).</t>
  </si>
  <si>
    <t xml:space="preserve">Besuchsprotokoll, Gespräch mit Mitarbeitern über den letzten Besuch der Führungskraft.</t>
  </si>
  <si>
    <t xml:space="preserve">Wöchentliche Anwesenheit der Führungskraft, konkrete Fragen und Entscheidungen.</t>
  </si>
  <si>
    <t xml:space="preserve">Die Führungskraft sieht 5S nur in der Präsentation.</t>
  </si>
  <si>
    <t xml:space="preserve">5.6</t>
  </si>
  <si>
    <t xml:space="preserve">Die Mitarbeiter kennen die 5S-Regeln und können erklären, was zu ihren Aufgaben gehört.</t>
  </si>
  <si>
    <t xml:space="preserve">2–3 Personen fragen: Was ist ein rotes Tag? Wofür sind Sie bei 5S verantwortlich?</t>
  </si>
  <si>
    <t xml:space="preserve">Jede befragte Person antwortet korrekt und konkret.</t>
  </si>
  <si>
    <t xml:space="preserve">Sie wissen nicht, was die Kennzeichnungen bedeuten und wozu sie da sind.</t>
  </si>
  <si>
    <t xml:space="preserve">5.7</t>
  </si>
  <si>
    <t xml:space="preserve">Ideen und Anmerkungen der Mitarbeiter zu 5S werden gesammelt und geprüft, und die Urheber erhalten Rückmeldung.</t>
  </si>
  <si>
    <t xml:space="preserve">Ideenbox oder -tafel, Anzahl der Meldungen, Antwortzeit.</t>
  </si>
  <si>
    <t xml:space="preserve">Regelmäßige Meldungen, Antwort in 7 Tagen, umgesetzte Ideen sind sichtbar.</t>
  </si>
  <si>
    <t xml:space="preserve">Ideen verschwinden ohne Antwort.</t>
  </si>
  <si>
    <t xml:space="preserve">5.8</t>
  </si>
  <si>
    <t xml:space="preserve">5S-Ergebnisse werden als Trend verfolgt und in Besprechungen behandelt; das Ergebnis hält das Ziel oder steigt.</t>
  </si>
  <si>
    <t xml:space="preserve">Trenddiagramm an der Tafel, Protokoll der Besprechung, Richtung der letzten drei Ergebnisse.</t>
  </si>
  <si>
    <t xml:space="preserve">Ergebnis auf Zielniveau oder höher in den letzten drei Audits, Trend wird monatlich besprochen.</t>
  </si>
  <si>
    <t xml:space="preserve">Das Ergebnis sinkt, und niemand bespricht es.</t>
  </si>
  <si>
    <t xml:space="preserve">Bewertungsbogen: eine Spalte = ein Audit</t>
  </si>
  <si>
    <t xml:space="preserve">Datum eingeben, Bereich und Auditor wählen, dann die Punkte bewerten (0–4 oder NZ). Ergebnisse werden unten und im Reiter Dashboard automatisch berechnet. Neues Audit = nächste freie Spalte.</t>
  </si>
  <si>
    <t xml:space="preserve">Audit-Nr.</t>
  </si>
  <si>
    <t xml:space="preserve">Auditdatum</t>
  </si>
  <si>
    <t xml:space="preserve">Bereich</t>
  </si>
  <si>
    <t xml:space="preserve">Auditor</t>
  </si>
  <si>
    <t xml:space="preserve">Punktebewertungen (0–4 oder NZ)</t>
  </si>
  <si>
    <t xml:space="preserve">1S</t>
  </si>
  <si>
    <t xml:space="preserve">Aussortieren (Seiri)</t>
  </si>
  <si>
    <t xml:space="preserve">2S</t>
  </si>
  <si>
    <t xml:space="preserve">Systematisieren (Seiton)</t>
  </si>
  <si>
    <t xml:space="preserve">3S</t>
  </si>
  <si>
    <t xml:space="preserve">Säubern (Seiso)</t>
  </si>
  <si>
    <t xml:space="preserve">4S</t>
  </si>
  <si>
    <t xml:space="preserve">Standardisieren (Seiketsu)</t>
  </si>
  <si>
    <t xml:space="preserve">5S</t>
  </si>
  <si>
    <t xml:space="preserve">Selbstdisziplin (Shitsuke)</t>
  </si>
  <si>
    <t xml:space="preserve">AUDITERGEBNISSE (automatisch berechnet)</t>
  </si>
  <si>
    <t xml:space="preserve">GESAMTERGEBNIS (Durchschnitt 1S–5S)</t>
  </si>
  <si>
    <t xml:space="preserve">Vollständigkeit des Audits (Antworten von 40)</t>
  </si>
  <si>
    <t xml:space="preserve">(Hilfsfeld) Audit mit Ergebnis und Bereich</t>
  </si>
  <si>
    <t xml:space="preserve">(Hilfsfeld) Schlüssel Bereich|Nummer</t>
  </si>
  <si>
    <t xml:space="preserve">5S-Ergebnis-Dashboard</t>
  </si>
  <si>
    <t xml:space="preserve">Stand:</t>
  </si>
  <si>
    <t xml:space="preserve">Bereich:</t>
  </si>
  <si>
    <t xml:space="preserve">← Bereich aus der Liste wählen (das Dashboard rechnet automatisch neu)</t>
  </si>
  <si>
    <t xml:space="preserve">LETZTES ERGEBNIS</t>
  </si>
  <si>
    <t xml:space="preserve">VERÄNDERUNG ZUM VORHERIGEN</t>
  </si>
  <si>
    <t xml:space="preserve">ZIEL</t>
  </si>
  <si>
    <t xml:space="preserve">ANZAHL DER AUDITS</t>
  </si>
  <si>
    <t xml:space="preserve">MASSNAHMEN: OFFEN / ÜBERFÄLLIG</t>
  </si>
  <si>
    <t xml:space="preserve">im gewählten Bereich</t>
  </si>
  <si>
    <t xml:space="preserve">Erstes Audit</t>
  </si>
  <si>
    <t xml:space="preserve">Vorheriges</t>
  </si>
  <si>
    <t xml:space="preserve">Letztes</t>
  </si>
  <si>
    <t xml:space="preserve">Veränderung (PP)</t>
  </si>
  <si>
    <t xml:space="preserve">Bis zum Ziel (PP)</t>
  </si>
  <si>
    <t xml:space="preserve">Bewertung</t>
  </si>
  <si>
    <t xml:space="preserve">GESAMTERGEBNIS</t>
  </si>
  <si>
    <t xml:space="preserve">Bereichsranking (letztes Audit jedes Bereichs)</t>
  </si>
  <si>
    <t xml:space="preserve">Platz</t>
  </si>
  <si>
    <t xml:space="preserve">Ergebnis</t>
  </si>
  <si>
    <t xml:space="preserve">Audits</t>
  </si>
  <si>
    <t xml:space="preserve">Tragen Sie hier jede Feststellung aus Audit, täglicher Kontrolle oder Gemba ein: mit Verantwortlichem und Termin. Der Status „Abgeschlossen“ + Abschlussdatum löst die Statistiken aus.</t>
  </si>
  <si>
    <t xml:space="preserve">Beispieleintrag: 12.03.2026 | 5S-Audit | Nr. 7 | Produktionslinie 1 | 2S Systematisieren | Keine Etiketten am Regal R-04 | Etiketten drucken und anbringen | 5S-Leiter | 26.03.2026 | Mittel | Abgeschlossen | 24.03.2026</t>
  </si>
  <si>
    <t xml:space="preserve">Einträge insgesamt</t>
  </si>
  <si>
    <t xml:space="preserve">Offen und in Bearbeitung</t>
  </si>
  <si>
    <t xml:space="preserve">Überfällig</t>
  </si>
  <si>
    <t xml:space="preserve">Termingerecht abgeschlossen</t>
  </si>
  <si>
    <t xml:space="preserve">Offen nach Kriterium:</t>
  </si>
  <si>
    <t xml:space="preserve">Lp.</t>
  </si>
  <si>
    <t xml:space="preserve">Meldedatum</t>
  </si>
  <si>
    <t xml:space="preserve">Quelle</t>
  </si>
  <si>
    <t xml:space="preserve">Problembeschreibung</t>
  </si>
  <si>
    <t xml:space="preserve">Korrekturmaßnahme</t>
  </si>
  <si>
    <t xml:space="preserve">Verantwortlicher</t>
  </si>
  <si>
    <t xml:space="preserve">Termin</t>
  </si>
  <si>
    <t xml:space="preserve">Status</t>
  </si>
  <si>
    <t xml:space="preserve">Abschlussdatum</t>
  </si>
  <si>
    <t xml:space="preserve">Tage überfällig</t>
  </si>
  <si>
    <t xml:space="preserve">Bemerkungen</t>
  </si>
  <si>
    <t xml:space="preserve">Register der roten Tags</t>
  </si>
  <si>
    <t xml:space="preserve">Tragen Sie hier jeden mit einem roten Tag markierten Gegenstand ein. Tag-Nummer = Nummer vom Druckformular. Die Entscheidung soll innerhalb von 7 Tagen fallen.</t>
  </si>
  <si>
    <t xml:space="preserve">Beispieleintrag: 05.02.2026 | Produktionslinie 1 | 5S-Leiter | Montagevorrichtung (Modell 2023) | 3 | Überflüssig | In anderen Bereich verlagern | Produktionsleiter | 12.02.2026 | Umgesetzt | 11.02.2026</t>
  </si>
  <si>
    <t xml:space="preserve">Tags insgesamt</t>
  </si>
  <si>
    <t xml:space="preserve">Nach Entscheidungsfrist</t>
  </si>
  <si>
    <t xml:space="preserve">Durchschnittliche Umsetzungszeit (Tage)</t>
  </si>
  <si>
    <t xml:space="preserve">Tag-Nr.</t>
  </si>
  <si>
    <t xml:space="preserve">Anbringungsdatum</t>
  </si>
  <si>
    <t xml:space="preserve">Gemeldet von</t>
  </si>
  <si>
    <t xml:space="preserve">Gegenstand / Beschreibung</t>
  </si>
  <si>
    <t xml:space="preserve">Menge</t>
  </si>
  <si>
    <t xml:space="preserve">Grund</t>
  </si>
  <si>
    <t xml:space="preserve">Entscheidung</t>
  </si>
  <si>
    <t xml:space="preserve">Entscheidungsverantwortlicher</t>
  </si>
  <si>
    <t xml:space="preserve">Entscheidungsfrist</t>
  </si>
  <si>
    <t xml:space="preserve">Umsetzungsdatum</t>
  </si>
  <si>
    <t xml:space="preserve">Tage offen</t>
  </si>
  <si>
    <t xml:space="preserve">5S-Auditplan</t>
  </si>
  <si>
    <t xml:space="preserve">Block 1: Geplante Anzahl der Audits pro Monat eintragen (gelbe Felder). Block 2 berechnet sich selbst aus dem Reiter Bewertungen. Grün = durchgeführt, rot = überfällig.</t>
  </si>
  <si>
    <t xml:space="preserve">Jahr:</t>
  </si>
  <si>
    <t xml:space="preserve">Monatsbeginn (Hilfsfeld)</t>
  </si>
  <si>
    <t xml:space="preserve">Monatsende (Hilfsfeld)</t>
  </si>
  <si>
    <t xml:space="preserve">BLOCK 1: PLAN (Anzahl geplanter Audits)</t>
  </si>
  <si>
    <t xml:space="preserve">Verantwortlicher Auditor</t>
  </si>
  <si>
    <t xml:space="preserve">Häufigkeit</t>
  </si>
  <si>
    <t xml:space="preserve">Jan</t>
  </si>
  <si>
    <t xml:space="preserve">Feb</t>
  </si>
  <si>
    <t xml:space="preserve">Mär</t>
  </si>
  <si>
    <t xml:space="preserve">Apr</t>
  </si>
  <si>
    <t xml:space="preserve">Mai</t>
  </si>
  <si>
    <t xml:space="preserve">Jun</t>
  </si>
  <si>
    <t xml:space="preserve">Jul</t>
  </si>
  <si>
    <t xml:space="preserve">Aug</t>
  </si>
  <si>
    <t xml:space="preserve">Sep</t>
  </si>
  <si>
    <t xml:space="preserve">Okt</t>
  </si>
  <si>
    <t xml:space="preserve">Nov</t>
  </si>
  <si>
    <t xml:space="preserve">Dez</t>
  </si>
  <si>
    <t xml:space="preserve">Plansumme</t>
  </si>
  <si>
    <t xml:space="preserve">BLOCK 2: DURCHFÜHRUNG (aus dem Reiter Bewertungen, automatisch berechnet)</t>
  </si>
  <si>
    <t xml:space="preserve">Planerfüllung (abgeschlossene Monate)</t>
  </si>
  <si>
    <t xml:space="preserve">Legende: grün = geplante Audits durchgeführt, rot = überfällig (Monat vorbei), blau = liegt noch vor uns. Gezählt wird ein Audit mit vollständigem Ergebnis und gewähltem Bereich.</t>
  </si>
  <si>
    <t xml:space="preserve">5S-Einführungsplan: 30 / 60 / 90 Tage</t>
  </si>
  <si>
    <t xml:space="preserve">Verantwortliche und Termine eintragen und den Status laufend ändern. Der Fortschritt berechnet sich selbst.</t>
  </si>
  <si>
    <t xml:space="preserve">Einführungsfortschritt</t>
  </si>
  <si>
    <t xml:space="preserve">Phase</t>
  </si>
  <si>
    <t xml:space="preserve">Aufgaben</t>
  </si>
  <si>
    <t xml:space="preserve">Fortschritt</t>
  </si>
  <si>
    <t xml:space="preserve">Tage 1–30: Fundament und Pilot</t>
  </si>
  <si>
    <t xml:space="preserve">Tage 31–60: Standard und Ausweitung</t>
  </si>
  <si>
    <t xml:space="preserve">Tage 61–90: Aufrechterhaltung und Rhythmus</t>
  </si>
  <si>
    <t xml:space="preserve">Gesamt</t>
  </si>
  <si>
    <t xml:space="preserve">Aufgabe</t>
  </si>
  <si>
    <t xml:space="preserve">Abschlusskriterium</t>
  </si>
  <si>
    <t xml:space="preserve">Sponsor der Einführung und 5S-Leiter benennen</t>
  </si>
  <si>
    <t xml:space="preserve">Sponsor (Werks- oder Produktionsleiter) und Leiter haben ihre Rollen und Zeit im Kalender schriftlich festgehalten.</t>
  </si>
  <si>
    <t xml:space="preserve">Pilotbereich auswählen</t>
  </si>
  <si>
    <t xml:space="preserve">Ein Bereich mit sichtbarem Potenzial und engagiertem Schichtleiter. Weder der schlechteste noch der beste im Werk.</t>
  </si>
  <si>
    <t xml:space="preserve">Ziele und Kennzahlen festlegen</t>
  </si>
  <si>
    <t xml:space="preserve">Ein schriftliches Auditziel (z. B. 80 %), ein Termin und 2–3 messbare Effekte (Suchzeit, Fläche, Anzahl der Meldungen).</t>
  </si>
  <si>
    <t xml:space="preserve">Pilotteam schulen (60–90 Min.)</t>
  </si>
  <si>
    <t xml:space="preserve">Anwesenheitsliste; das Team kennt die 5 Schritte, das rote Tag und die Regeln der Quarantänezone.</t>
  </si>
  <si>
    <t xml:space="preserve">Fotos des Ausgangszustands aufnehmen</t>
  </si>
  <si>
    <t xml:space="preserve">„Vorher“-Fotos von denselben Stellen, die später für die „Nachher“-Fotos dienen.</t>
  </si>
  <si>
    <t xml:space="preserve">Nullaudit durchführen</t>
  </si>
  <si>
    <t xml:space="preserve">Vollständiger Auditbogen in der Excel-Datei; das Ergebnis ist der Bezugspunkt.</t>
  </si>
  <si>
    <t xml:space="preserve">Material vorbereiten</t>
  </si>
  <si>
    <t xml:space="preserve">Rote Tags, Klebeband, Etiketten, Tafel, Behälter für die Quarantänezone, Säcke, Reinigungsmittel.</t>
  </si>
  <si>
    <t xml:space="preserve">1S-Aktion: Aussortieren mit roten Tags</t>
  </si>
  <si>
    <t xml:space="preserve">Alle Gegenstände mit unklarem Status sind mit einem Tag versehen und im Register erfasst.</t>
  </si>
  <si>
    <t xml:space="preserve">Rote Tags entscheiden</t>
  </si>
  <si>
    <t xml:space="preserve">Entscheidungen innerhalb von 7 Tagen; Quarantänezone bis zur vereinbarten Frist geleert.</t>
  </si>
  <si>
    <t xml:space="preserve">2S-Aktion: Plätze, Etiketten, Konturen</t>
  </si>
  <si>
    <t xml:space="preserve">Jeder Gegenstand hat eine Adresse; Min/Max für Materialien festgelegt.</t>
  </si>
  <si>
    <t xml:space="preserve">3S-Aktion: Reinigung und Schmutzquellen</t>
  </si>
  <si>
    <t xml:space="preserve">Bereich gereinigt, drei Hauptverschmutzungsquellen mit zugeordneten Maßnahmen benannt.</t>
  </si>
  <si>
    <t xml:space="preserve">Erstes Audit nach der Aktion</t>
  </si>
  <si>
    <t xml:space="preserve">Audit von einer anderen Person als dem Leiter durchgeführt; Ergebnis mit dem Nullaudit verglichen.</t>
  </si>
  <si>
    <t xml:space="preserve">Bereichsstandard festhalten</t>
  </si>
  <si>
    <t xml:space="preserve">Fotos des Sollzustands im Bereich ausgehängt, beschriftet, mit Aktualisierungsdatum.</t>
  </si>
  <si>
    <t xml:space="preserve">Tägliche 5-Minuten-Kontrolle einführen</t>
  </si>
  <si>
    <t xml:space="preserve">Liste von Bedienern am Schichtende ausgefüllt; eine Woche Test in einer Schicht, danach in allen.</t>
  </si>
  <si>
    <t xml:space="preserve">5S-Tafel im Bereich aufhängen</t>
  </si>
  <si>
    <t xml:space="preserve">Tafel mit Ergebnis, Trend, Maßnahmenplan und Namen des Bereichsverantwortlichen.</t>
  </si>
  <si>
    <t xml:space="preserve">Auditoren schulen und kalibrieren</t>
  </si>
  <si>
    <t xml:space="preserve">Mindestens 3 Auditoren; gemeinsames Audit eines Bereichs und abgestimmte Bewertungen.</t>
  </si>
  <si>
    <t xml:space="preserve">Auditplan festlegen</t>
  </si>
  <si>
    <t xml:space="preserve">Jahresplan im Reiter „Auditplan“, mit Auditoren und Terminen.</t>
  </si>
  <si>
    <t xml:space="preserve">1S–3S auf 2–3 weitere Bereiche ausweiten</t>
  </si>
  <si>
    <t xml:space="preserve">Für jeden Bereich: Nullaudit, 1S–3S-Aktion, Audit nach der Aktion.</t>
  </si>
  <si>
    <t xml:space="preserve">Erster Zyklus von Kreuzaudits</t>
  </si>
  <si>
    <t xml:space="preserve">Auditoren bewerten Bereiche, die sie nicht leiten; Ergebnisse in der Datei.</t>
  </si>
  <si>
    <t xml:space="preserve">Erste Überprüfung des Maßnahmenplans</t>
  </si>
  <si>
    <t xml:space="preserve">Alle Maßnahmen haben Verantwortlichen und Termin; nicht mehr als 10 % überfällig.</t>
  </si>
  <si>
    <t xml:space="preserve">Monatliche 5S-Überprüfung starten</t>
  </si>
  <si>
    <t xml:space="preserve">Besprechung 30–45 Min. mit Ergebnissen, Trend und den ältesten Maßnahmen.</t>
  </si>
  <si>
    <t xml:space="preserve">Wöchentliches Gemba der Führung einführen</t>
  </si>
  <si>
    <t xml:space="preserve">Die Führungskraft besucht wöchentlich einen Bereich, stellt Fragen und hält Beobachtungen fest.</t>
  </si>
  <si>
    <t xml:space="preserve">Rotation der Auditoren planen</t>
  </si>
  <si>
    <t xml:space="preserve">Derselbe Auditor bewertet denselben Bereich nicht zweimal hintereinander.</t>
  </si>
  <si>
    <t xml:space="preserve">Form der Anerkennung für Teams festlegen</t>
  </si>
  <si>
    <t xml:space="preserve">Auszeichnung des besten Bereichs und des Teams mit dem größten Fortschritt. Kein Wettbewerb auf Kosten der Genauigkeit.</t>
  </si>
  <si>
    <t xml:space="preserve">Standards nach Änderungen aktualisieren</t>
  </si>
  <si>
    <t xml:space="preserve">Jede Änderung im Bereich hat einen Eintrag und aktuelle Fotos.</t>
  </si>
  <si>
    <t xml:space="preserve">90 Tage zusammenfassen</t>
  </si>
  <si>
    <t xml:space="preserve">Bericht: Ergebnisse, Effekte, Erkenntnisse, Kosten; Vergleich mit den schriftlich festgelegten Zielen.</t>
  </si>
  <si>
    <t xml:space="preserve">Über die Einführung im gesamten Werk entscheiden</t>
  </si>
  <si>
    <t xml:space="preserve">Entscheidung des Sponsors mit einem Plan für weitere Bereiche und Ressourcen.</t>
  </si>
  <si>
    <t xml:space="preserve">Hilfsberechnungen für das Dashboard. Nicht bearbeiten.</t>
  </si>
  <si>
    <t xml:space="preserve">Gewählter Bereich</t>
  </si>
  <si>
    <t xml:space="preserve">Anzahl der Audits mit Ergebnis</t>
  </si>
  <si>
    <t xml:space="preserve">Spalte des letzten Audits</t>
  </si>
  <si>
    <t xml:space="preserve">Spalte des vorherigen Audits</t>
  </si>
  <si>
    <t xml:space="preserve">Erstes Audit im Trendfenster</t>
  </si>
  <si>
    <t xml:space="preserve">Spalte des ersten Audits</t>
  </si>
  <si>
    <t xml:space="preserve">j</t>
  </si>
  <si>
    <t xml:space="preserve">k-tes Audit</t>
  </si>
  <si>
    <t xml:space="preserve">kolumna</t>
  </si>
  <si>
    <t xml:space="preserve">etykieta</t>
  </si>
  <si>
    <t xml:space="preserve">Gesamtergebnis</t>
  </si>
  <si>
    <t xml:space="preserve">Ziel</t>
  </si>
  <si>
    <t xml:space="preserve">Hinweis: Fehlende Werte in Spalte E sind beabsichtigt (leere Trendpunkte); das Diagramm überspringt sie.</t>
  </si>
  <si>
    <t xml:space="preserve">Letztes Audit</t>
  </si>
  <si>
    <t xml:space="preserve">Ziel</t>
  </si>
  <si>
    <t xml:space="preserve">n Audits</t>
  </si>
  <si>
    <t xml:space="preserve">Spalte letztes</t>
  </si>
  <si>
    <t xml:space="preserve">wynik</t>
  </si>
  <si>
    <t xml:space="preserve">Sortierschlüssel</t>
  </si>
  <si>
    <t xml:space="preserve">Spalte erstes</t>
  </si>
</sst>
</file>

<file path=xl/styles.xml><?xml version="1.0" encoding="utf-8"?>
<styleSheet xmlns="http://schemas.openxmlformats.org/spreadsheetml/2006/main">
  <numFmts count="12">
    <numFmt numFmtId="164" formatCode="General"/>
    <numFmt numFmtId="165" formatCode="0"/>
    <numFmt numFmtId="166" formatCode="0%"/>
    <numFmt numFmtId="167" formatCode="dd\.mm\.yy"/>
    <numFmt numFmtId="168" formatCode="General"/>
    <numFmt numFmtId="169" formatCode="dd\.mm\.yyyy"/>
    <numFmt numFmtId="170" formatCode="\+0.0&quot; pp&quot;;\-0.0&quot; pp&quot;;0.0&quot; pp&quot;"/>
    <numFmt numFmtId="171" formatCode="@"/>
    <numFmt numFmtId="172" formatCode="\+0;\-0;0"/>
    <numFmt numFmtId="173" formatCode="0.0"/>
    <numFmt numFmtId="174" formatCode="dd\.mm"/>
    <numFmt numFmtId="175" formatCode="0;;;"/>
  </numFmts>
  <fonts count="50">
    <font>
      <sz val="11"/>
      <color theme="1"/>
      <name val="Calibri"/>
      <family val="2"/>
      <charset val="1"/>
    </font>
    <font>
      <sz val="10"/>
      <name val="Arial"/>
      <family val="0"/>
    </font>
    <font>
      <sz val="10"/>
      <name val="Arial"/>
      <family val="0"/>
    </font>
    <font>
      <sz val="10"/>
      <name val="Arial"/>
      <family val="0"/>
    </font>
    <font>
      <b val="true"/>
      <sz val="24"/>
      <color rgb="FF0A1A45"/>
      <name val="Arial"/>
      <family val="0"/>
      <charset val="1"/>
    </font>
    <font>
      <sz val="12"/>
      <color rgb="FF5B6475"/>
      <name val="Arial"/>
      <family val="0"/>
      <charset val="1"/>
    </font>
    <font>
      <b val="true"/>
      <sz val="10"/>
      <color rgb="FF1B2233"/>
      <name val="Arial"/>
      <family val="0"/>
      <charset val="1"/>
    </font>
    <font>
      <b val="true"/>
      <sz val="10"/>
      <color rgb="FF1A3FD0"/>
      <name val="Arial"/>
      <family val="0"/>
      <charset val="1"/>
    </font>
    <font>
      <sz val="9"/>
      <color rgb="FF5B6475"/>
      <name val="Arial"/>
      <family val="0"/>
      <charset val="1"/>
    </font>
    <font>
      <b val="true"/>
      <sz val="13"/>
      <color rgb="FF0A1A45"/>
      <name val="Arial"/>
      <family val="0"/>
      <charset val="1"/>
    </font>
    <font>
      <b val="true"/>
      <sz val="10"/>
      <color rgb="FFFFFFFF"/>
      <name val="Arial"/>
      <family val="0"/>
      <charset val="1"/>
    </font>
    <font>
      <sz val="10"/>
      <color rgb="FF1B2233"/>
      <name val="Arial"/>
      <family val="0"/>
      <charset val="1"/>
    </font>
    <font>
      <b val="true"/>
      <u val="single"/>
      <sz val="10"/>
      <color rgb="FF1F4FD8"/>
      <name val="Arial"/>
      <family val="0"/>
      <charset val="1"/>
    </font>
    <font>
      <sz val="10"/>
      <color rgb="FF1A3FD0"/>
      <name val="Arial"/>
      <family val="0"/>
      <charset val="1"/>
    </font>
    <font>
      <b val="true"/>
      <sz val="16"/>
      <color rgb="FFFFFFFF"/>
      <name val="Arial"/>
      <family val="0"/>
      <charset val="1"/>
    </font>
    <font>
      <i val="true"/>
      <sz val="9"/>
      <color rgb="FF5B6475"/>
      <name val="Arial"/>
      <family val="0"/>
      <charset val="1"/>
    </font>
    <font>
      <b val="true"/>
      <sz val="11"/>
      <color rgb="FF0A1A45"/>
      <name val="Arial"/>
      <family val="0"/>
      <charset val="1"/>
    </font>
    <font>
      <b val="true"/>
      <sz val="10"/>
      <color rgb="FFD9523F"/>
      <name val="Arial"/>
      <family val="0"/>
      <charset val="1"/>
    </font>
    <font>
      <b val="true"/>
      <sz val="10"/>
      <color rgb="FFE69A1F"/>
      <name val="Arial"/>
      <family val="0"/>
      <charset val="1"/>
    </font>
    <font>
      <b val="true"/>
      <sz val="10"/>
      <color rgb="FF27956B"/>
      <name val="Arial"/>
      <family val="0"/>
      <charset val="1"/>
    </font>
    <font>
      <b val="true"/>
      <sz val="10"/>
      <color rgb="FF2F6FE0"/>
      <name val="Arial"/>
      <family val="0"/>
      <charset val="1"/>
    </font>
    <font>
      <b val="true"/>
      <sz val="10"/>
      <color rgb="FF7050C8"/>
      <name val="Arial"/>
      <family val="0"/>
      <charset val="1"/>
    </font>
    <font>
      <sz val="8"/>
      <color rgb="FF1A3FD0"/>
      <name val="Arial"/>
      <family val="0"/>
      <charset val="1"/>
    </font>
    <font>
      <b val="true"/>
      <sz val="9"/>
      <color rgb="FF5B6475"/>
      <name val="Arial"/>
      <family val="0"/>
      <charset val="1"/>
    </font>
    <font>
      <b val="true"/>
      <sz val="11"/>
      <color rgb="FFFFFFFF"/>
      <name val="Arial"/>
      <family val="0"/>
      <charset val="1"/>
    </font>
    <font>
      <b val="true"/>
      <sz val="9"/>
      <color rgb="FFD9523F"/>
      <name val="Arial"/>
      <family val="0"/>
      <charset val="1"/>
    </font>
    <font>
      <sz val="9"/>
      <color rgb="FF1B2233"/>
      <name val="Arial"/>
      <family val="0"/>
      <charset val="1"/>
    </font>
    <font>
      <b val="true"/>
      <sz val="11"/>
      <color rgb="FF1A3FD0"/>
      <name val="Arial"/>
      <family val="0"/>
      <charset val="1"/>
    </font>
    <font>
      <b val="true"/>
      <sz val="9"/>
      <color rgb="FFE69A1F"/>
      <name val="Arial"/>
      <family val="0"/>
      <charset val="1"/>
    </font>
    <font>
      <b val="true"/>
      <sz val="9"/>
      <color rgb="FF27956B"/>
      <name val="Arial"/>
      <family val="0"/>
      <charset val="1"/>
    </font>
    <font>
      <b val="true"/>
      <sz val="9"/>
      <color rgb="FF2F6FE0"/>
      <name val="Arial"/>
      <family val="0"/>
      <charset val="1"/>
    </font>
    <font>
      <b val="true"/>
      <sz val="9"/>
      <color rgb="FF7050C8"/>
      <name val="Arial"/>
      <family val="0"/>
      <charset val="1"/>
    </font>
    <font>
      <b val="true"/>
      <sz val="10"/>
      <color rgb="FF0A1A45"/>
      <name val="Arial"/>
      <family val="0"/>
      <charset val="1"/>
    </font>
    <font>
      <b val="true"/>
      <sz val="11"/>
      <color rgb="FF1B2233"/>
      <name val="Arial"/>
      <family val="0"/>
      <charset val="1"/>
    </font>
    <font>
      <sz val="8"/>
      <color rgb="FF9AA3B5"/>
      <name val="Arial"/>
      <family val="0"/>
      <charset val="1"/>
    </font>
    <font>
      <sz val="6"/>
      <color rgb="FFC9CED8"/>
      <name val="Arial"/>
      <family val="0"/>
      <charset val="1"/>
    </font>
    <font>
      <b val="true"/>
      <sz val="12"/>
      <color rgb="FF1A3FD0"/>
      <name val="Arial"/>
      <family val="0"/>
      <charset val="1"/>
    </font>
    <font>
      <b val="true"/>
      <sz val="8"/>
      <color rgb="FF5B6475"/>
      <name val="Arial"/>
      <family val="0"/>
      <charset val="1"/>
    </font>
    <font>
      <b val="true"/>
      <sz val="22"/>
      <color rgb="FF0A1A45"/>
      <name val="Arial"/>
      <family val="0"/>
      <charset val="1"/>
    </font>
    <font>
      <sz val="8"/>
      <color rgb="FF5B6475"/>
      <name val="Arial"/>
      <family val="0"/>
      <charset val="1"/>
    </font>
    <font>
      <b val="true"/>
      <sz val="18"/>
      <color rgb="FF000000"/>
      <name val="Calibri"/>
      <family val="2"/>
    </font>
    <font>
      <sz val="10"/>
      <color rgb="FF000000"/>
      <name val="Calibri"/>
      <family val="2"/>
    </font>
    <font>
      <sz val="8"/>
      <color rgb="FF000000"/>
      <name val="Calibri"/>
      <family val="2"/>
    </font>
    <font>
      <b val="true"/>
      <sz val="18"/>
      <color rgb="FF0A1A45"/>
      <name val="Arial"/>
      <family val="0"/>
      <charset val="1"/>
    </font>
    <font>
      <b val="true"/>
      <sz val="10"/>
      <color rgb="FFC0392B"/>
      <name val="Arial"/>
      <family val="0"/>
      <charset val="1"/>
    </font>
    <font>
      <b val="true"/>
      <sz val="12"/>
      <color rgb="FF0A1A45"/>
      <name val="Arial"/>
      <family val="0"/>
      <charset val="1"/>
    </font>
    <font>
      <sz val="7"/>
      <color rgb="FF9AA3B5"/>
      <name val="Arial"/>
      <family val="0"/>
      <charset val="1"/>
    </font>
    <font>
      <b val="true"/>
      <sz val="11"/>
      <color rgb="FF1F4FD8"/>
      <name val="Arial"/>
      <family val="0"/>
      <charset val="1"/>
    </font>
    <font>
      <b val="true"/>
      <sz val="11"/>
      <color rgb="FF27956B"/>
      <name val="Arial"/>
      <family val="0"/>
      <charset val="1"/>
    </font>
    <font>
      <b val="true"/>
      <sz val="11"/>
      <color rgb="FFC0392B"/>
      <name val="Arial"/>
      <family val="0"/>
      <charset val="1"/>
    </font>
  </fonts>
  <fills count="18">
    <fill>
      <patternFill patternType="none"/>
    </fill>
    <fill>
      <patternFill patternType="gray125"/>
    </fill>
    <fill>
      <patternFill patternType="solid">
        <fgColor rgb="FF1F4FD8"/>
        <bgColor rgb="FF1A3FD0"/>
      </patternFill>
    </fill>
    <fill>
      <patternFill patternType="solid">
        <fgColor rgb="FFF4F7FF"/>
        <bgColor rgb="FFFFFFFF"/>
      </patternFill>
    </fill>
    <fill>
      <patternFill patternType="solid">
        <fgColor rgb="FF0A1A45"/>
        <bgColor rgb="FF1B2233"/>
      </patternFill>
    </fill>
    <fill>
      <patternFill patternType="solid">
        <fgColor rgb="FFFFF7D6"/>
        <bgColor rgb="FFFFF0B0"/>
      </patternFill>
    </fill>
    <fill>
      <patternFill patternType="solid">
        <fgColor rgb="FFAEE0C0"/>
        <bgColor rgb="FFC9CED8"/>
      </patternFill>
    </fill>
    <fill>
      <patternFill patternType="solid">
        <fgColor rgb="FFFFF0B0"/>
        <bgColor rgb="FFFFF7D6"/>
      </patternFill>
    </fill>
    <fill>
      <patternFill patternType="solid">
        <fgColor rgb="FFF6C6BE"/>
        <bgColor rgb="FFFAD9B8"/>
      </patternFill>
    </fill>
    <fill>
      <patternFill patternType="solid">
        <fgColor rgb="FF27956B"/>
        <bgColor rgb="FF1E8A5A"/>
      </patternFill>
    </fill>
    <fill>
      <patternFill patternType="solid">
        <fgColor rgb="FF6BB58E"/>
        <bgColor rgb="FF9AA3B5"/>
      </patternFill>
    </fill>
    <fill>
      <patternFill patternType="solid">
        <fgColor rgb="FFE6B53C"/>
        <bgColor rgb="FFE69A1F"/>
      </patternFill>
    </fill>
    <fill>
      <patternFill patternType="solid">
        <fgColor rgb="FFE58A3B"/>
        <bgColor rgb="FFE69A1F"/>
      </patternFill>
    </fill>
    <fill>
      <patternFill patternType="solid">
        <fgColor rgb="FFD9523F"/>
        <bgColor rgb="FFC0392B"/>
      </patternFill>
    </fill>
    <fill>
      <patternFill patternType="solid">
        <fgColor rgb="FF8A93A6"/>
        <bgColor rgb="FF878787"/>
      </patternFill>
    </fill>
    <fill>
      <patternFill patternType="solid">
        <fgColor rgb="FFE69A1F"/>
        <bgColor rgb="FFE58A3B"/>
      </patternFill>
    </fill>
    <fill>
      <patternFill patternType="solid">
        <fgColor rgb="FF2F6FE0"/>
        <bgColor rgb="FF1F4FD8"/>
      </patternFill>
    </fill>
    <fill>
      <patternFill patternType="solid">
        <fgColor rgb="FF7050C8"/>
        <bgColor rgb="FF5B6475"/>
      </patternFill>
    </fill>
  </fills>
  <borders count="4">
    <border diagonalUp="false" diagonalDown="false">
      <left/>
      <right/>
      <top/>
      <bottom/>
      <diagonal/>
    </border>
    <border diagonalUp="false" diagonalDown="false">
      <left style="thin">
        <color rgb="FFD3D9E6"/>
      </left>
      <right style="thin">
        <color rgb="FFD3D9E6"/>
      </right>
      <top style="thin">
        <color rgb="FFD3D9E6"/>
      </top>
      <bottom style="thin">
        <color rgb="FFD3D9E6"/>
      </bottom>
      <diagonal/>
    </border>
    <border diagonalUp="false" diagonalDown="false">
      <left style="medium">
        <color rgb="FFFFFFFF"/>
      </left>
      <right style="medium">
        <color rgb="FFFFFFFF"/>
      </right>
      <top/>
      <bottom/>
      <diagonal/>
    </border>
    <border diagonalUp="false" diagonalDown="false">
      <left style="thin">
        <color rgb="FFD3D9E6"/>
      </left>
      <right/>
      <top style="thin">
        <color rgb="FFD3D9E6"/>
      </top>
      <bottom style="thin">
        <color rgb="FFD3D9E6"/>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48">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2" borderId="0" xfId="0" applyFont="false" applyBorder="tru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general" vertical="center" textRotation="0" wrapText="false" indent="0" shrinkToFit="false"/>
      <protection locked="true" hidden="false"/>
    </xf>
    <xf numFmtId="164" fontId="5" fillId="0" borderId="0" xfId="0" applyFont="true" applyBorder="tru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7" fillId="0" borderId="0" xfId="0" applyFont="true" applyBorder="false" applyAlignment="true" applyProtection="false">
      <alignment horizontal="left"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0" fillId="2" borderId="0" xfId="0" applyFont="true" applyBorder="false" applyAlignment="true" applyProtection="false">
      <alignment horizontal="general" vertical="center" textRotation="0" wrapText="false" indent="1" shrinkToFit="false"/>
      <protection locked="true" hidden="false"/>
    </xf>
    <xf numFmtId="164" fontId="11" fillId="3" borderId="0" xfId="0" applyFont="true" applyBorder="false" applyAlignment="true" applyProtection="false">
      <alignment horizontal="left" vertical="center" textRotation="0" wrapText="true" indent="0" shrinkToFit="false"/>
      <protection locked="true" hidden="false"/>
    </xf>
    <xf numFmtId="164" fontId="10" fillId="4" borderId="0" xfId="0" applyFont="true" applyBorder="false" applyAlignment="true" applyProtection="false">
      <alignment horizontal="general" vertical="center" textRotation="0" wrapText="false" indent="1" shrinkToFit="false"/>
      <protection locked="true" hidden="false"/>
    </xf>
    <xf numFmtId="164" fontId="12" fillId="0" borderId="0" xfId="0" applyFont="true" applyBorder="false" applyAlignment="true" applyProtection="false">
      <alignment horizontal="general" vertical="center" textRotation="0" wrapText="false" indent="1" shrinkToFit="false"/>
      <protection locked="true" hidden="false"/>
    </xf>
    <xf numFmtId="164" fontId="11" fillId="0" borderId="0" xfId="0" applyFont="true" applyBorder="false" applyAlignment="true" applyProtection="false">
      <alignment horizontal="left" vertical="center" textRotation="0" wrapText="true" indent="0" shrinkToFit="false"/>
      <protection locked="true" hidden="false"/>
    </xf>
    <xf numFmtId="164" fontId="13" fillId="5" borderId="1" xfId="0" applyFont="true" applyBorder="true" applyAlignment="true" applyProtection="false">
      <alignment horizontal="general" vertical="center" textRotation="0" wrapText="false" indent="1"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4" fontId="11" fillId="0" borderId="1" xfId="0" applyFont="true" applyBorder="true" applyAlignment="true" applyProtection="false">
      <alignment horizontal="general" vertical="center" textRotation="0" wrapText="false" indent="1" shrinkToFit="false"/>
      <protection locked="true" hidden="false"/>
    </xf>
    <xf numFmtId="164" fontId="0" fillId="6" borderId="1" xfId="0" applyFont="false" applyBorder="true" applyAlignment="false" applyProtection="false">
      <alignment horizontal="general" vertical="bottom" textRotation="0" wrapText="false" indent="0" shrinkToFit="false"/>
      <protection locked="true" hidden="false"/>
    </xf>
    <xf numFmtId="164" fontId="0" fillId="7" borderId="1" xfId="0" applyFont="false" applyBorder="true" applyAlignment="false" applyProtection="false">
      <alignment horizontal="general" vertical="bottom" textRotation="0" wrapText="false" indent="0" shrinkToFit="false"/>
      <protection locked="true" hidden="false"/>
    </xf>
    <xf numFmtId="164" fontId="0" fillId="8" borderId="1" xfId="0" applyFont="false" applyBorder="tru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left" vertical="center" textRotation="0" wrapText="true" indent="0" shrinkToFit="false"/>
      <protection locked="true" hidden="false"/>
    </xf>
    <xf numFmtId="164" fontId="8" fillId="0" borderId="0" xfId="0" applyFont="true" applyBorder="true" applyAlignment="false" applyProtection="false">
      <alignment horizontal="general" vertical="bottom" textRotation="0" wrapText="false" indent="0" shrinkToFit="false"/>
      <protection locked="true" hidden="false"/>
    </xf>
    <xf numFmtId="164" fontId="14" fillId="4" borderId="0" xfId="0" applyFont="true" applyBorder="true" applyAlignment="true" applyProtection="false">
      <alignment horizontal="general" vertical="center" textRotation="0" wrapText="false" indent="1" shrinkToFit="false"/>
      <protection locked="true" hidden="false"/>
    </xf>
    <xf numFmtId="164" fontId="15" fillId="0" borderId="0" xfId="0" applyFont="true" applyBorder="true" applyAlignment="true" applyProtection="false">
      <alignment horizontal="general" vertical="center" textRotation="0" wrapText="true" indent="1" shrinkToFit="false"/>
      <protection locked="true" hidden="false"/>
    </xf>
    <xf numFmtId="164" fontId="13" fillId="5" borderId="1" xfId="0" applyFont="true" applyBorder="true" applyAlignment="true" applyProtection="false">
      <alignment horizontal="left" vertical="center" textRotation="0" wrapText="true" indent="0" shrinkToFit="false"/>
      <protection locked="true" hidden="false"/>
    </xf>
    <xf numFmtId="165" fontId="13" fillId="5" borderId="1" xfId="0" applyFont="true" applyBorder="true" applyAlignment="true" applyProtection="false">
      <alignment horizontal="left" vertical="center" textRotation="0" wrapText="true" indent="0" shrinkToFit="false"/>
      <protection locked="true" hidden="false"/>
    </xf>
    <xf numFmtId="166" fontId="13" fillId="5" borderId="1" xfId="0" applyFont="true" applyBorder="true" applyAlignment="true" applyProtection="false">
      <alignment horizontal="left" vertical="center" textRotation="0" wrapText="true" indent="0" shrinkToFit="false"/>
      <protection locked="true" hidden="false"/>
    </xf>
    <xf numFmtId="164" fontId="10" fillId="2"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64" fontId="10" fillId="9" borderId="1" xfId="0" applyFont="true" applyBorder="true" applyAlignment="true" applyProtection="false">
      <alignment horizontal="center" vertical="center" textRotation="0" wrapText="true" indent="0" shrinkToFit="false"/>
      <protection locked="true" hidden="false"/>
    </xf>
    <xf numFmtId="164" fontId="6" fillId="0" borderId="1" xfId="0" applyFont="true" applyBorder="true" applyAlignment="false" applyProtection="false">
      <alignment horizontal="general" vertical="bottom" textRotation="0" wrapText="false" indent="0" shrinkToFit="false"/>
      <protection locked="true" hidden="false"/>
    </xf>
    <xf numFmtId="164" fontId="11" fillId="0" borderId="0" xfId="0" applyFont="true" applyBorder="true" applyAlignment="true" applyProtection="false">
      <alignment horizontal="left" vertical="center" textRotation="0" wrapText="true" indent="0" shrinkToFit="false"/>
      <protection locked="true" hidden="false"/>
    </xf>
    <xf numFmtId="164" fontId="10" fillId="10" borderId="1" xfId="0" applyFont="true" applyBorder="true" applyAlignment="true" applyProtection="false">
      <alignment horizontal="center" vertical="center" textRotation="0" wrapText="true" indent="0" shrinkToFit="false"/>
      <protection locked="true" hidden="false"/>
    </xf>
    <xf numFmtId="164" fontId="10" fillId="11" borderId="1" xfId="0" applyFont="true" applyBorder="true" applyAlignment="true" applyProtection="false">
      <alignment horizontal="center" vertical="center" textRotation="0" wrapText="true" indent="0" shrinkToFit="false"/>
      <protection locked="true" hidden="false"/>
    </xf>
    <xf numFmtId="164" fontId="10" fillId="12" borderId="1" xfId="0" applyFont="true" applyBorder="true" applyAlignment="true" applyProtection="false">
      <alignment horizontal="center" vertical="center" textRotation="0" wrapText="true" indent="0" shrinkToFit="false"/>
      <protection locked="true" hidden="false"/>
    </xf>
    <xf numFmtId="164" fontId="10" fillId="13" borderId="1" xfId="0" applyFont="true" applyBorder="true" applyAlignment="true" applyProtection="false">
      <alignment horizontal="center" vertical="center" textRotation="0" wrapText="true" indent="0" shrinkToFit="false"/>
      <protection locked="true" hidden="false"/>
    </xf>
    <xf numFmtId="164" fontId="10" fillId="14" borderId="1" xfId="0" applyFont="true" applyBorder="true" applyAlignment="true" applyProtection="false">
      <alignment horizontal="center" vertical="center" textRotation="0" wrapText="true" indent="0" shrinkToFit="false"/>
      <protection locked="true" hidden="false"/>
    </xf>
    <xf numFmtId="164" fontId="17" fillId="0" borderId="1" xfId="0" applyFont="true" applyBorder="true" applyAlignment="true" applyProtection="false">
      <alignment horizontal="left" vertical="center" textRotation="0" wrapText="true" indent="0" shrinkToFit="false"/>
      <protection locked="true" hidden="false"/>
    </xf>
    <xf numFmtId="164" fontId="10" fillId="15" borderId="1" xfId="0" applyFont="true" applyBorder="true" applyAlignment="true" applyProtection="false">
      <alignment horizontal="center" vertical="center" textRotation="0" wrapText="true" indent="0" shrinkToFit="false"/>
      <protection locked="true" hidden="false"/>
    </xf>
    <xf numFmtId="164" fontId="18" fillId="0" borderId="1" xfId="0" applyFont="true" applyBorder="true" applyAlignment="true" applyProtection="false">
      <alignment horizontal="left" vertical="center" textRotation="0" wrapText="true" indent="0" shrinkToFit="false"/>
      <protection locked="true" hidden="false"/>
    </xf>
    <xf numFmtId="164" fontId="19" fillId="0" borderId="1" xfId="0" applyFont="true" applyBorder="true" applyAlignment="true" applyProtection="false">
      <alignment horizontal="left" vertical="center" textRotation="0" wrapText="true" indent="0" shrinkToFit="false"/>
      <protection locked="true" hidden="false"/>
    </xf>
    <xf numFmtId="164" fontId="10" fillId="16" borderId="1" xfId="0" applyFont="true" applyBorder="true" applyAlignment="true" applyProtection="false">
      <alignment horizontal="center" vertical="center" textRotation="0" wrapText="true" indent="0" shrinkToFit="false"/>
      <protection locked="true" hidden="false"/>
    </xf>
    <xf numFmtId="164" fontId="20" fillId="0" borderId="1" xfId="0" applyFont="true" applyBorder="true" applyAlignment="true" applyProtection="false">
      <alignment horizontal="left" vertical="center" textRotation="0" wrapText="true" indent="0" shrinkToFit="false"/>
      <protection locked="true" hidden="false"/>
    </xf>
    <xf numFmtId="164" fontId="10" fillId="17" borderId="1" xfId="0" applyFont="true" applyBorder="true" applyAlignment="true" applyProtection="false">
      <alignment horizontal="center" vertical="center" textRotation="0" wrapText="true" indent="0" shrinkToFit="false"/>
      <protection locked="true" hidden="false"/>
    </xf>
    <xf numFmtId="164" fontId="21" fillId="0" borderId="1" xfId="0" applyFont="true" applyBorder="true" applyAlignment="true" applyProtection="false">
      <alignment horizontal="left" vertical="center" textRotation="0" wrapText="true" indent="0" shrinkToFit="false"/>
      <protection locked="true" hidden="false"/>
    </xf>
    <xf numFmtId="164" fontId="10" fillId="4" borderId="0" xfId="0" applyFont="true" applyBorder="true" applyAlignment="true" applyProtection="false">
      <alignment horizontal="right" vertical="center" textRotation="0" wrapText="false" indent="1" shrinkToFit="false"/>
      <protection locked="true" hidden="false"/>
    </xf>
    <xf numFmtId="164" fontId="10" fillId="4" borderId="0" xfId="0" applyFont="true" applyBorder="false" applyAlignment="true" applyProtection="false">
      <alignment horizontal="center" vertical="center" textRotation="0" wrapText="true" indent="0" shrinkToFit="false"/>
      <protection locked="true" hidden="false"/>
    </xf>
    <xf numFmtId="167" fontId="13" fillId="5" borderId="1" xfId="0" applyFont="true" applyBorder="true" applyAlignment="true" applyProtection="false">
      <alignment horizontal="center" vertical="center" textRotation="0" wrapText="true" indent="0" shrinkToFit="false"/>
      <protection locked="true" hidden="false"/>
    </xf>
    <xf numFmtId="164" fontId="22" fillId="5" borderId="1" xfId="0" applyFont="true" applyBorder="true" applyAlignment="true" applyProtection="false">
      <alignment horizontal="center" vertical="center" textRotation="0" wrapText="true" indent="0" shrinkToFit="false"/>
      <protection locked="true" hidden="false"/>
    </xf>
    <xf numFmtId="164" fontId="23" fillId="0" borderId="0" xfId="0" applyFont="true" applyBorder="true" applyAlignment="true" applyProtection="false">
      <alignment horizontal="right" vertical="bottom" textRotation="0" wrapText="false" indent="1" shrinkToFit="false"/>
      <protection locked="true" hidden="false"/>
    </xf>
    <xf numFmtId="164" fontId="24" fillId="13" borderId="0" xfId="0" applyFont="true" applyBorder="false" applyAlignment="true" applyProtection="false">
      <alignment horizontal="center" vertical="center" textRotation="0" wrapText="true" indent="0" shrinkToFit="false"/>
      <protection locked="true" hidden="false"/>
    </xf>
    <xf numFmtId="164" fontId="24" fillId="13" borderId="0" xfId="0" applyFont="true" applyBorder="false" applyAlignment="false" applyProtection="false">
      <alignment horizontal="general" vertical="bottom" textRotation="0" wrapText="false" indent="0" shrinkToFit="false"/>
      <protection locked="true" hidden="false"/>
    </xf>
    <xf numFmtId="164" fontId="0" fillId="13" borderId="0" xfId="0" applyFont="false" applyBorder="false" applyAlignment="false" applyProtection="false">
      <alignment horizontal="general" vertical="bottom" textRotation="0" wrapText="false" indent="0" shrinkToFit="false"/>
      <protection locked="true" hidden="false"/>
    </xf>
    <xf numFmtId="164" fontId="25" fillId="0" borderId="1" xfId="0" applyFont="true" applyBorder="true" applyAlignment="true" applyProtection="false">
      <alignment horizontal="center" vertical="center" textRotation="0" wrapText="true" indent="0" shrinkToFit="false"/>
      <protection locked="true" hidden="false"/>
    </xf>
    <xf numFmtId="164" fontId="26" fillId="0" borderId="1" xfId="0" applyFont="true" applyBorder="true" applyAlignment="true" applyProtection="false">
      <alignment horizontal="left" vertical="center" textRotation="0" wrapText="true" indent="0" shrinkToFit="false"/>
      <protection locked="true" hidden="false"/>
    </xf>
    <xf numFmtId="164" fontId="27" fillId="5" borderId="1" xfId="0" applyFont="true" applyBorder="true" applyAlignment="true" applyProtection="false">
      <alignment horizontal="center" vertical="center" textRotation="0" wrapText="true" indent="0" shrinkToFit="false"/>
      <protection locked="true" hidden="false"/>
    </xf>
    <xf numFmtId="164" fontId="24" fillId="15" borderId="0" xfId="0" applyFont="true" applyBorder="false" applyAlignment="true" applyProtection="false">
      <alignment horizontal="center" vertical="center" textRotation="0" wrapText="true" indent="0" shrinkToFit="false"/>
      <protection locked="true" hidden="false"/>
    </xf>
    <xf numFmtId="164" fontId="24" fillId="15" borderId="0" xfId="0" applyFont="true" applyBorder="false" applyAlignment="false" applyProtection="false">
      <alignment horizontal="general" vertical="bottom" textRotation="0" wrapText="false" indent="0" shrinkToFit="false"/>
      <protection locked="true" hidden="false"/>
    </xf>
    <xf numFmtId="164" fontId="0" fillId="15" borderId="0" xfId="0" applyFont="false" applyBorder="false" applyAlignment="false" applyProtection="false">
      <alignment horizontal="general" vertical="bottom" textRotation="0" wrapText="false" indent="0" shrinkToFit="false"/>
      <protection locked="true" hidden="false"/>
    </xf>
    <xf numFmtId="164" fontId="28" fillId="0" borderId="1" xfId="0" applyFont="true" applyBorder="true" applyAlignment="true" applyProtection="false">
      <alignment horizontal="center" vertical="center" textRotation="0" wrapText="true" indent="0" shrinkToFit="false"/>
      <protection locked="true" hidden="false"/>
    </xf>
    <xf numFmtId="164" fontId="24" fillId="9" borderId="0" xfId="0" applyFont="true" applyBorder="false" applyAlignment="true" applyProtection="false">
      <alignment horizontal="center" vertical="center" textRotation="0" wrapText="true" indent="0" shrinkToFit="false"/>
      <protection locked="true" hidden="false"/>
    </xf>
    <xf numFmtId="164" fontId="24" fillId="9" borderId="0" xfId="0" applyFont="true" applyBorder="false" applyAlignment="false" applyProtection="false">
      <alignment horizontal="general" vertical="bottom" textRotation="0" wrapText="false" indent="0" shrinkToFit="false"/>
      <protection locked="true" hidden="false"/>
    </xf>
    <xf numFmtId="164" fontId="0" fillId="9" borderId="0" xfId="0" applyFont="false" applyBorder="false" applyAlignment="false" applyProtection="false">
      <alignment horizontal="general" vertical="bottom" textRotation="0" wrapText="false" indent="0" shrinkToFit="false"/>
      <protection locked="true" hidden="false"/>
    </xf>
    <xf numFmtId="164" fontId="29" fillId="0" borderId="1" xfId="0" applyFont="true" applyBorder="true" applyAlignment="true" applyProtection="false">
      <alignment horizontal="center" vertical="center" textRotation="0" wrapText="true" indent="0" shrinkToFit="false"/>
      <protection locked="true" hidden="false"/>
    </xf>
    <xf numFmtId="164" fontId="24" fillId="16" borderId="0" xfId="0" applyFont="true" applyBorder="false" applyAlignment="true" applyProtection="false">
      <alignment horizontal="center" vertical="center" textRotation="0" wrapText="true" indent="0" shrinkToFit="false"/>
      <protection locked="true" hidden="false"/>
    </xf>
    <xf numFmtId="164" fontId="24" fillId="16" borderId="0" xfId="0" applyFont="true" applyBorder="false" applyAlignment="false" applyProtection="false">
      <alignment horizontal="general" vertical="bottom" textRotation="0" wrapText="false" indent="0" shrinkToFit="false"/>
      <protection locked="true" hidden="false"/>
    </xf>
    <xf numFmtId="164" fontId="0" fillId="16" borderId="0" xfId="0" applyFont="false" applyBorder="false" applyAlignment="false" applyProtection="false">
      <alignment horizontal="general" vertical="bottom" textRotation="0" wrapText="false" indent="0" shrinkToFit="false"/>
      <protection locked="true" hidden="false"/>
    </xf>
    <xf numFmtId="164" fontId="30" fillId="0" borderId="1" xfId="0" applyFont="true" applyBorder="true" applyAlignment="true" applyProtection="false">
      <alignment horizontal="center" vertical="center" textRotation="0" wrapText="true" indent="0" shrinkToFit="false"/>
      <protection locked="true" hidden="false"/>
    </xf>
    <xf numFmtId="164" fontId="24" fillId="17" borderId="0" xfId="0" applyFont="true" applyBorder="false" applyAlignment="true" applyProtection="false">
      <alignment horizontal="center" vertical="center" textRotation="0" wrapText="true" indent="0" shrinkToFit="false"/>
      <protection locked="true" hidden="false"/>
    </xf>
    <xf numFmtId="164" fontId="24" fillId="17" borderId="0" xfId="0" applyFont="true" applyBorder="false" applyAlignment="false" applyProtection="false">
      <alignment horizontal="general" vertical="bottom" textRotation="0" wrapText="false" indent="0" shrinkToFit="false"/>
      <protection locked="true" hidden="false"/>
    </xf>
    <xf numFmtId="164" fontId="0" fillId="17" borderId="0" xfId="0" applyFont="false" applyBorder="false" applyAlignment="false" applyProtection="false">
      <alignment horizontal="general" vertical="bottom" textRotation="0" wrapText="false" indent="0" shrinkToFit="false"/>
      <protection locked="true" hidden="false"/>
    </xf>
    <xf numFmtId="164" fontId="31" fillId="0" borderId="1" xfId="0" applyFont="true" applyBorder="true" applyAlignment="true" applyProtection="false">
      <alignment horizontal="center" vertical="center" textRotation="0" wrapText="true" indent="0" shrinkToFit="false"/>
      <protection locked="true" hidden="false"/>
    </xf>
    <xf numFmtId="164" fontId="24" fillId="4" borderId="0" xfId="0" applyFont="true" applyBorder="true" applyAlignment="false" applyProtection="false">
      <alignment horizontal="general" vertical="bottom" textRotation="0" wrapText="false" indent="0" shrinkToFit="false"/>
      <protection locked="true" hidden="false"/>
    </xf>
    <xf numFmtId="164" fontId="0" fillId="4" borderId="0" xfId="0" applyFont="false" applyBorder="false" applyAlignment="false" applyProtection="false">
      <alignment horizontal="general" vertical="bottom" textRotation="0" wrapText="false" indent="0" shrinkToFit="false"/>
      <protection locked="true" hidden="false"/>
    </xf>
    <xf numFmtId="164" fontId="17" fillId="0" borderId="0" xfId="0" applyFont="true" applyBorder="false" applyAlignment="true" applyProtection="false">
      <alignment horizontal="right" vertical="bottom" textRotation="0" wrapText="false" indent="1" shrinkToFit="false"/>
      <protection locked="true" hidden="false"/>
    </xf>
    <xf numFmtId="166" fontId="11" fillId="0" borderId="1" xfId="0" applyFont="true" applyBorder="true" applyAlignment="true" applyProtection="false">
      <alignment horizontal="center" vertical="center" textRotation="0" wrapText="true" indent="0" shrinkToFit="false"/>
      <protection locked="true" hidden="false"/>
    </xf>
    <xf numFmtId="164" fontId="18" fillId="0" borderId="0" xfId="0" applyFont="true" applyBorder="false" applyAlignment="true" applyProtection="false">
      <alignment horizontal="right" vertical="bottom" textRotation="0" wrapText="false" indent="1" shrinkToFit="false"/>
      <protection locked="true" hidden="false"/>
    </xf>
    <xf numFmtId="164" fontId="19" fillId="0" borderId="0" xfId="0" applyFont="true" applyBorder="false" applyAlignment="true" applyProtection="false">
      <alignment horizontal="right" vertical="bottom" textRotation="0" wrapText="false" indent="1" shrinkToFit="false"/>
      <protection locked="true" hidden="false"/>
    </xf>
    <xf numFmtId="164" fontId="20" fillId="0" borderId="0" xfId="0" applyFont="true" applyBorder="false" applyAlignment="true" applyProtection="false">
      <alignment horizontal="right" vertical="bottom" textRotation="0" wrapText="false" indent="1" shrinkToFit="false"/>
      <protection locked="true" hidden="false"/>
    </xf>
    <xf numFmtId="164" fontId="21" fillId="0" borderId="0" xfId="0" applyFont="true" applyBorder="false" applyAlignment="true" applyProtection="false">
      <alignment horizontal="right" vertical="bottom" textRotation="0" wrapText="false" indent="1" shrinkToFit="false"/>
      <protection locked="true" hidden="false"/>
    </xf>
    <xf numFmtId="164" fontId="32" fillId="0" borderId="0" xfId="0" applyFont="true" applyBorder="false" applyAlignment="true" applyProtection="false">
      <alignment horizontal="right" vertical="bottom" textRotation="0" wrapText="false" indent="1" shrinkToFit="false"/>
      <protection locked="true" hidden="false"/>
    </xf>
    <xf numFmtId="166" fontId="33" fillId="0" borderId="1" xfId="0" applyFont="true" applyBorder="true" applyAlignment="true" applyProtection="false">
      <alignment horizontal="center" vertical="center" textRotation="0" wrapText="true" indent="0" shrinkToFit="false"/>
      <protection locked="true" hidden="false"/>
    </xf>
    <xf numFmtId="164" fontId="8" fillId="0" borderId="0" xfId="0" applyFont="true" applyBorder="false" applyAlignment="true" applyProtection="false">
      <alignment horizontal="right" vertical="bottom" textRotation="0" wrapText="false" indent="1" shrinkToFit="false"/>
      <protection locked="true" hidden="false"/>
    </xf>
    <xf numFmtId="166" fontId="8" fillId="0" borderId="0" xfId="0" applyFont="true" applyBorder="false" applyAlignment="true" applyProtection="false">
      <alignment horizontal="center" vertical="center" textRotation="0" wrapText="true" indent="0" shrinkToFit="false"/>
      <protection locked="true" hidden="false"/>
    </xf>
    <xf numFmtId="164" fontId="34" fillId="0" borderId="0" xfId="0" applyFont="true" applyBorder="false" applyAlignment="true" applyProtection="false">
      <alignment horizontal="right" vertical="bottom" textRotation="0" wrapText="false" indent="1" shrinkToFit="false"/>
      <protection locked="true" hidden="false"/>
    </xf>
    <xf numFmtId="168" fontId="34" fillId="0" borderId="0" xfId="0" applyFont="true" applyBorder="false" applyAlignment="true" applyProtection="false">
      <alignment horizontal="center" vertical="center" textRotation="0" wrapText="true" indent="0" shrinkToFit="false"/>
      <protection locked="true" hidden="false"/>
    </xf>
    <xf numFmtId="164" fontId="35" fillId="0" borderId="0" xfId="0" applyFont="true" applyBorder="false" applyAlignment="true" applyProtection="false">
      <alignment horizontal="center" vertical="center" textRotation="0" wrapText="true" indent="0" shrinkToFit="false"/>
      <protection locked="true" hidden="false"/>
    </xf>
    <xf numFmtId="164" fontId="16" fillId="0" borderId="0" xfId="0" applyFont="true" applyBorder="true" applyAlignment="true" applyProtection="false">
      <alignment horizontal="general" vertical="center" textRotation="0" wrapText="false" indent="1" shrinkToFit="false"/>
      <protection locked="true" hidden="false"/>
    </xf>
    <xf numFmtId="164" fontId="8" fillId="0" borderId="0" xfId="0" applyFont="true" applyBorder="false" applyAlignment="true" applyProtection="false">
      <alignment horizontal="right" vertical="bottom" textRotation="0" wrapText="false" indent="0" shrinkToFit="false"/>
      <protection locked="true" hidden="false"/>
    </xf>
    <xf numFmtId="169" fontId="6" fillId="0" borderId="0" xfId="0" applyFont="true" applyBorder="false" applyAlignment="true" applyProtection="false">
      <alignment horizontal="left" vertical="bottom" textRotation="0" wrapText="false" indent="0" shrinkToFit="false"/>
      <protection locked="true" hidden="false"/>
    </xf>
    <xf numFmtId="164" fontId="16" fillId="0" borderId="0" xfId="0" applyFont="true" applyBorder="false" applyAlignment="true" applyProtection="false">
      <alignment horizontal="right" vertical="center" textRotation="0" wrapText="false" indent="0" shrinkToFit="false"/>
      <protection locked="true" hidden="false"/>
    </xf>
    <xf numFmtId="164" fontId="36" fillId="5" borderId="1" xfId="0" applyFont="true" applyBorder="true" applyAlignment="true" applyProtection="false">
      <alignment horizontal="left" vertical="center" textRotation="0" wrapText="false" indent="1" shrinkToFit="false"/>
      <protection locked="true" hidden="false"/>
    </xf>
    <xf numFmtId="164" fontId="37" fillId="3" borderId="2" xfId="0" applyFont="true" applyBorder="true" applyAlignment="true" applyProtection="false">
      <alignment horizontal="center" vertical="center" textRotation="0" wrapText="true" indent="0" shrinkToFit="false"/>
      <protection locked="true" hidden="false"/>
    </xf>
    <xf numFmtId="166" fontId="38" fillId="3" borderId="2" xfId="0" applyFont="true" applyBorder="true" applyAlignment="true" applyProtection="false">
      <alignment horizontal="center" vertical="center" textRotation="0" wrapText="true" indent="0" shrinkToFit="false"/>
      <protection locked="true" hidden="false"/>
    </xf>
    <xf numFmtId="170" fontId="38" fillId="3" borderId="2" xfId="0" applyFont="true" applyBorder="true" applyAlignment="true" applyProtection="false">
      <alignment horizontal="center" vertical="center" textRotation="0" wrapText="true" indent="0" shrinkToFit="false"/>
      <protection locked="true" hidden="false"/>
    </xf>
    <xf numFmtId="165" fontId="38" fillId="3" borderId="2" xfId="0" applyFont="true" applyBorder="true" applyAlignment="true" applyProtection="false">
      <alignment horizontal="center" vertical="center" textRotation="0" wrapText="true" indent="0" shrinkToFit="false"/>
      <protection locked="true" hidden="false"/>
    </xf>
    <xf numFmtId="171" fontId="38" fillId="3" borderId="2" xfId="0" applyFont="true" applyBorder="true" applyAlignment="true" applyProtection="false">
      <alignment horizontal="center" vertical="center" textRotation="0" wrapText="true" indent="0" shrinkToFit="false"/>
      <protection locked="true" hidden="false"/>
    </xf>
    <xf numFmtId="164" fontId="39" fillId="3" borderId="2" xfId="0" applyFont="true" applyBorder="true" applyAlignment="true" applyProtection="false">
      <alignment horizontal="center" vertical="center" textRotation="0" wrapText="true" indent="0" shrinkToFit="false"/>
      <protection locked="true" hidden="false"/>
    </xf>
    <xf numFmtId="164" fontId="10" fillId="2" borderId="3" xfId="0" applyFont="true" applyBorder="true" applyAlignment="true" applyProtection="false">
      <alignment horizontal="center" vertical="center" textRotation="0" wrapText="true" indent="0" shrinkToFit="false"/>
      <protection locked="true" hidden="false"/>
    </xf>
    <xf numFmtId="164" fontId="17" fillId="0" borderId="1" xfId="0" applyFont="true" applyBorder="true" applyAlignment="true" applyProtection="false">
      <alignment horizontal="general" vertical="center" textRotation="0" wrapText="false" indent="1" shrinkToFit="false"/>
      <protection locked="true" hidden="false"/>
    </xf>
    <xf numFmtId="172" fontId="0" fillId="0" borderId="1" xfId="0" applyFont="false" applyBorder="true" applyAlignment="true" applyProtection="false">
      <alignment horizontal="center" vertical="center" textRotation="0" wrapText="true" indent="0" shrinkToFit="false"/>
      <protection locked="true" hidden="false"/>
    </xf>
    <xf numFmtId="164" fontId="6" fillId="0" borderId="1" xfId="0" applyFont="true" applyBorder="true" applyAlignment="true" applyProtection="false">
      <alignment horizontal="center" vertical="center" textRotation="0" wrapText="true" indent="0" shrinkToFit="false"/>
      <protection locked="true" hidden="false"/>
    </xf>
    <xf numFmtId="164" fontId="18" fillId="0" borderId="1" xfId="0" applyFont="true" applyBorder="true" applyAlignment="true" applyProtection="false">
      <alignment horizontal="general" vertical="center" textRotation="0" wrapText="false" indent="1" shrinkToFit="false"/>
      <protection locked="true" hidden="false"/>
    </xf>
    <xf numFmtId="164" fontId="19" fillId="0" borderId="1" xfId="0" applyFont="true" applyBorder="true" applyAlignment="true" applyProtection="false">
      <alignment horizontal="general" vertical="center" textRotation="0" wrapText="false" indent="1" shrinkToFit="false"/>
      <protection locked="true" hidden="false"/>
    </xf>
    <xf numFmtId="164" fontId="20" fillId="0" borderId="1" xfId="0" applyFont="true" applyBorder="true" applyAlignment="true" applyProtection="false">
      <alignment horizontal="general" vertical="center" textRotation="0" wrapText="false" indent="1" shrinkToFit="false"/>
      <protection locked="true" hidden="false"/>
    </xf>
    <xf numFmtId="164" fontId="21" fillId="0" borderId="1" xfId="0" applyFont="true" applyBorder="true" applyAlignment="true" applyProtection="false">
      <alignment horizontal="general" vertical="center" textRotation="0" wrapText="false" indent="1" shrinkToFit="false"/>
      <protection locked="true" hidden="false"/>
    </xf>
    <xf numFmtId="164" fontId="32" fillId="0" borderId="1" xfId="0" applyFont="true" applyBorder="true" applyAlignment="true" applyProtection="false">
      <alignment horizontal="general" vertical="center" textRotation="0" wrapText="false" indent="1" shrinkToFit="false"/>
      <protection locked="true" hidden="false"/>
    </xf>
    <xf numFmtId="166" fontId="6"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5" fillId="0" borderId="0" xfId="0" applyFont="true" applyBorder="true" applyAlignment="true" applyProtection="false">
      <alignment horizontal="general" vertical="bottom" textRotation="0" wrapText="false" indent="1" shrinkToFit="false"/>
      <protection locked="true" hidden="false"/>
    </xf>
    <xf numFmtId="164" fontId="37" fillId="3" borderId="0" xfId="0" applyFont="true" applyBorder="true" applyAlignment="true" applyProtection="false">
      <alignment horizontal="center" vertical="center" textRotation="0" wrapText="true" indent="0" shrinkToFit="false"/>
      <protection locked="true" hidden="false"/>
    </xf>
    <xf numFmtId="164" fontId="37" fillId="3" borderId="0" xfId="0" applyFont="true" applyBorder="false" applyAlignment="true" applyProtection="false">
      <alignment horizontal="center" vertical="center" textRotation="0" wrapText="true" indent="0" shrinkToFit="false"/>
      <protection locked="true" hidden="false"/>
    </xf>
    <xf numFmtId="165" fontId="43" fillId="3" borderId="0" xfId="0" applyFont="true" applyBorder="true" applyAlignment="true" applyProtection="false">
      <alignment horizontal="center" vertical="center" textRotation="0" wrapText="true" indent="0" shrinkToFit="false"/>
      <protection locked="true" hidden="false"/>
    </xf>
    <xf numFmtId="165" fontId="43" fillId="3" borderId="0" xfId="0" applyFont="true" applyBorder="false" applyAlignment="true" applyProtection="false">
      <alignment horizontal="center" vertical="center" textRotation="0" wrapText="true" indent="0" shrinkToFit="false"/>
      <protection locked="true" hidden="false"/>
    </xf>
    <xf numFmtId="166" fontId="43" fillId="3" borderId="0" xfId="0" applyFont="true" applyBorder="true" applyAlignment="true" applyProtection="false">
      <alignment horizontal="center" vertical="center" textRotation="0" wrapText="true" indent="0" shrinkToFit="false"/>
      <protection locked="true" hidden="false"/>
    </xf>
    <xf numFmtId="164" fontId="23" fillId="0" borderId="0" xfId="0" applyFont="true" applyBorder="false" applyAlignment="false" applyProtection="false">
      <alignment horizontal="general" vertical="bottom" textRotation="0" wrapText="false" indent="0" shrinkToFit="false"/>
      <protection locked="true" hidden="false"/>
    </xf>
    <xf numFmtId="164" fontId="25" fillId="0" borderId="0" xfId="0" applyFont="true" applyBorder="false" applyAlignment="false" applyProtection="false">
      <alignment horizontal="general" vertical="bottom" textRotation="0" wrapText="false" indent="0" shrinkToFit="false"/>
      <protection locked="true" hidden="false"/>
    </xf>
    <xf numFmtId="164" fontId="28" fillId="0" borderId="0" xfId="0" applyFont="true" applyBorder="false" applyAlignment="false" applyProtection="false">
      <alignment horizontal="general" vertical="bottom" textRotation="0" wrapText="false" indent="0" shrinkToFit="false"/>
      <protection locked="true" hidden="false"/>
    </xf>
    <xf numFmtId="164" fontId="29" fillId="0" borderId="0" xfId="0" applyFont="true" applyBorder="false" applyAlignment="false" applyProtection="false">
      <alignment horizontal="general" vertical="bottom" textRotation="0" wrapText="false" indent="0" shrinkToFit="false"/>
      <protection locked="true" hidden="false"/>
    </xf>
    <xf numFmtId="164" fontId="30" fillId="0" borderId="0" xfId="0" applyFont="true" applyBorder="false" applyAlignment="false" applyProtection="false">
      <alignment horizontal="general" vertical="bottom" textRotation="0" wrapText="false" indent="0" shrinkToFit="false"/>
      <protection locked="true" hidden="false"/>
    </xf>
    <xf numFmtId="164" fontId="31" fillId="0" borderId="0" xfId="0" applyFont="true" applyBorder="false" applyAlignment="false" applyProtection="false">
      <alignment horizontal="general" vertical="bottom" textRotation="0" wrapText="false" indent="0" shrinkToFit="false"/>
      <protection locked="true" hidden="false"/>
    </xf>
    <xf numFmtId="164" fontId="8" fillId="0" borderId="1" xfId="0" applyFont="true" applyBorder="true" applyAlignment="true" applyProtection="false">
      <alignment horizontal="center" vertical="center" textRotation="0" wrapText="true" indent="0" shrinkToFit="false"/>
      <protection locked="true" hidden="false"/>
    </xf>
    <xf numFmtId="169" fontId="13" fillId="5" borderId="1" xfId="0" applyFont="true" applyBorder="true" applyAlignment="true" applyProtection="false">
      <alignment horizontal="center" vertical="center" textRotation="0" wrapText="true" indent="0" shrinkToFit="false"/>
      <protection locked="true" hidden="false"/>
    </xf>
    <xf numFmtId="164" fontId="13" fillId="5" borderId="1" xfId="0" applyFont="true" applyBorder="true" applyAlignment="true" applyProtection="false">
      <alignment horizontal="left" vertical="top" textRotation="0" wrapText="true" indent="0" shrinkToFit="false"/>
      <protection locked="true" hidden="false"/>
    </xf>
    <xf numFmtId="164" fontId="13" fillId="5" borderId="1" xfId="0" applyFont="true" applyBorder="true" applyAlignment="true" applyProtection="false">
      <alignment horizontal="center" vertical="center" textRotation="0" wrapText="true" indent="0" shrinkToFit="false"/>
      <protection locked="true" hidden="false"/>
    </xf>
    <xf numFmtId="164" fontId="44" fillId="0" borderId="1" xfId="0" applyFont="true" applyBorder="true" applyAlignment="true" applyProtection="false">
      <alignment horizontal="center" vertical="center" textRotation="0" wrapText="true" indent="0" shrinkToFit="false"/>
      <protection locked="true" hidden="false"/>
    </xf>
    <xf numFmtId="173" fontId="43" fillId="3" borderId="0" xfId="0" applyFont="true" applyBorder="true" applyAlignment="true" applyProtection="false">
      <alignment horizontal="center" vertical="center" textRotation="0" wrapText="true" indent="0" shrinkToFit="false"/>
      <protection locked="true" hidden="false"/>
    </xf>
    <xf numFmtId="164" fontId="23" fillId="0" borderId="1" xfId="0" applyFont="true" applyBorder="true" applyAlignment="true" applyProtection="false">
      <alignment horizontal="center" vertical="center" textRotation="0" wrapText="true" indent="0" shrinkToFit="false"/>
      <protection locked="true" hidden="false"/>
    </xf>
    <xf numFmtId="165" fontId="45" fillId="0" borderId="0" xfId="0" applyFont="true" applyBorder="false" applyAlignment="true" applyProtection="false">
      <alignment horizontal="left" vertical="bottom" textRotation="0" wrapText="false" indent="0" shrinkToFit="false"/>
      <protection locked="true" hidden="false"/>
    </xf>
    <xf numFmtId="164" fontId="34" fillId="0" borderId="0" xfId="0" applyFont="true" applyBorder="false" applyAlignment="false" applyProtection="false">
      <alignment horizontal="general" vertical="bottom" textRotation="0" wrapText="false" indent="0" shrinkToFit="false"/>
      <protection locked="true" hidden="false"/>
    </xf>
    <xf numFmtId="174" fontId="46" fillId="0" borderId="0" xfId="0" applyFont="true" applyBorder="false" applyAlignment="true" applyProtection="false">
      <alignment horizontal="center" vertical="center" textRotation="0" wrapText="true" indent="0" shrinkToFit="false"/>
      <protection locked="true" hidden="false"/>
    </xf>
    <xf numFmtId="164" fontId="47" fillId="0" borderId="0" xfId="0" applyFont="true" applyBorder="false" applyAlignment="false" applyProtection="false">
      <alignment horizontal="general" vertical="bottom" textRotation="0" wrapText="false" indent="0" shrinkToFit="false"/>
      <protection locked="true" hidden="false"/>
    </xf>
    <xf numFmtId="164" fontId="6" fillId="0" borderId="1" xfId="0" applyFont="true" applyBorder="true" applyAlignment="true" applyProtection="false">
      <alignment horizontal="left" vertical="center" textRotation="0" wrapText="true" indent="0" shrinkToFit="false"/>
      <protection locked="true" hidden="false"/>
    </xf>
    <xf numFmtId="175" fontId="7" fillId="5" borderId="1" xfId="0" applyFont="true" applyBorder="true" applyAlignment="true" applyProtection="false">
      <alignment horizontal="center" vertical="center" textRotation="0" wrapText="true" indent="0" shrinkToFit="false"/>
      <protection locked="true" hidden="false"/>
    </xf>
    <xf numFmtId="168" fontId="0" fillId="0" borderId="1" xfId="0" applyFont="false" applyBorder="true" applyAlignment="true" applyProtection="false">
      <alignment horizontal="center" vertical="center" textRotation="0" wrapText="true" indent="0" shrinkToFit="false"/>
      <protection locked="true" hidden="false"/>
    </xf>
    <xf numFmtId="164" fontId="48"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false" applyBorder="true" applyAlignment="false" applyProtection="false">
      <alignment horizontal="general" vertical="bottom" textRotation="0" wrapText="false" indent="0" shrinkToFit="false"/>
      <protection locked="true" hidden="false"/>
    </xf>
    <xf numFmtId="175" fontId="6" fillId="0" borderId="1" xfId="0" applyFont="true" applyBorder="true" applyAlignment="true" applyProtection="false">
      <alignment horizontal="center" vertical="center" textRotation="0" wrapText="true" indent="0" shrinkToFit="false"/>
      <protection locked="true" hidden="false"/>
    </xf>
    <xf numFmtId="164" fontId="10" fillId="4" borderId="0" xfId="0" applyFont="true" applyBorder="false" applyAlignment="true" applyProtection="false">
      <alignment horizontal="general" vertical="bottom" textRotation="0" wrapText="false" indent="1" shrinkToFit="false"/>
      <protection locked="true" hidden="false"/>
    </xf>
    <xf numFmtId="166" fontId="10" fillId="4" borderId="0" xfId="0" applyFont="true" applyBorder="false" applyAlignment="true" applyProtection="false">
      <alignment horizontal="center" vertical="center" textRotation="0" wrapText="true" indent="0" shrinkToFit="false"/>
      <protection locked="true" hidden="false"/>
    </xf>
    <xf numFmtId="164" fontId="25" fillId="0" borderId="1" xfId="0" applyFont="true" applyBorder="true" applyAlignment="true" applyProtection="false">
      <alignment horizontal="left" vertical="center" textRotation="0" wrapText="true" indent="0" shrinkToFit="false"/>
      <protection locked="true" hidden="false"/>
    </xf>
    <xf numFmtId="164" fontId="28" fillId="0" borderId="1" xfId="0" applyFont="true" applyBorder="true" applyAlignment="true" applyProtection="false">
      <alignment horizontal="left" vertical="center" textRotation="0" wrapText="true" indent="0" shrinkToFit="false"/>
      <protection locked="true" hidden="false"/>
    </xf>
    <xf numFmtId="164" fontId="29" fillId="0" borderId="1" xfId="0" applyFont="true" applyBorder="true" applyAlignment="true" applyProtection="false">
      <alignment horizontal="left" vertical="center" textRotation="0" wrapText="true" indent="0" shrinkToFit="false"/>
      <protection locked="true" hidden="false"/>
    </xf>
    <xf numFmtId="164" fontId="49" fillId="0" borderId="0" xfId="0" applyFont="true" applyBorder="false" applyAlignment="false" applyProtection="false">
      <alignment horizontal="general" vertical="bottom" textRotation="0" wrapText="false" indent="0" shrinkToFit="false"/>
      <protection locked="true" hidden="false"/>
    </xf>
    <xf numFmtId="168" fontId="0" fillId="0" borderId="0" xfId="0" applyFont="false" applyBorder="false" applyAlignment="false" applyProtection="false">
      <alignment horizontal="general" vertical="bottom" textRotation="0" wrapText="false" indent="0" shrinkToFit="false"/>
      <protection locked="true" hidden="false"/>
    </xf>
    <xf numFmtId="166" fontId="0" fillId="0" borderId="0" xfId="0" applyFont="false" applyBorder="false" applyAlignment="false" applyProtection="false">
      <alignment horizontal="general" vertical="bottom" textRotation="0" wrapText="false" indent="0" shrinkToFit="false"/>
      <protection locked="true" hidden="false"/>
    </xf>
    <xf numFmtId="167" fontId="0" fillId="0" borderId="0" xfId="0" applyFont="fals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22">
    <dxf>
      <fill>
        <patternFill>
          <bgColor rgb="FFF6C6BE"/>
        </patternFill>
      </fill>
    </dxf>
    <dxf>
      <fill>
        <patternFill>
          <bgColor rgb="FFFAD9B8"/>
        </patternFill>
      </fill>
    </dxf>
    <dxf>
      <fill>
        <patternFill>
          <bgColor rgb="FFFFF0B0"/>
        </patternFill>
      </fill>
    </dxf>
    <dxf>
      <fill>
        <patternFill>
          <bgColor rgb="FFD4EDDC"/>
        </patternFill>
      </fill>
    </dxf>
    <dxf>
      <fill>
        <patternFill>
          <bgColor rgb="FFAEE0C0"/>
        </patternFill>
      </fill>
    </dxf>
    <dxf>
      <font>
        <color rgb="FF8A93A6"/>
      </font>
      <fill>
        <patternFill>
          <bgColor rgb="FFE5E8EE"/>
        </patternFill>
      </fill>
    </dxf>
    <dxf>
      <font>
        <b val="1"/>
        <color rgb="FFC0392B"/>
      </font>
    </dxf>
    <dxf>
      <font>
        <b val="1"/>
        <color rgb="FF1E8A5A"/>
        <sz val="22"/>
      </font>
    </dxf>
    <dxf>
      <font>
        <b val="1"/>
        <color rgb="FFC98A00"/>
        <sz val="22"/>
      </font>
    </dxf>
    <dxf>
      <font>
        <b val="1"/>
        <color rgb="FFC0392B"/>
        <sz val="22"/>
      </font>
    </dxf>
    <dxf>
      <fill>
        <patternFill patternType="solid">
          <fgColor rgb="FF1F4FD8"/>
          <bgColor rgb="FF000000"/>
        </patternFill>
      </fill>
    </dxf>
    <dxf>
      <fill>
        <patternFill patternType="solid">
          <bgColor rgb="FF000000"/>
        </patternFill>
      </fill>
    </dxf>
    <dxf>
      <fill>
        <patternFill patternType="solid">
          <fgColor rgb="FF5B6475"/>
          <bgColor rgb="FF000000"/>
        </patternFill>
      </fill>
    </dxf>
    <dxf>
      <fill>
        <patternFill patternType="solid">
          <fgColor rgb="FFFFFFFF"/>
          <bgColor rgb="FF000000"/>
        </patternFill>
      </fill>
    </dxf>
    <dxf>
      <fill>
        <patternFill patternType="solid">
          <fgColor rgb="FFFFF7D6"/>
          <bgColor rgb="FF000000"/>
        </patternFill>
      </fill>
    </dxf>
    <dxf>
      <fill>
        <patternFill patternType="solid">
          <fgColor rgb="FF1A3FD0"/>
          <bgColor rgb="FF000000"/>
        </patternFill>
      </fill>
    </dxf>
    <dxf>
      <fill>
        <patternFill patternType="solid">
          <fgColor rgb="FFC0392B"/>
          <bgColor rgb="FF000000"/>
        </patternFill>
      </fill>
    </dxf>
    <dxf>
      <font>
        <b val="1"/>
        <color rgb="FFC0392B"/>
      </font>
      <fill>
        <patternFill>
          <bgColor rgb="FFF6C6BE"/>
        </patternFill>
      </fill>
    </dxf>
    <dxf>
      <font>
        <color rgb="FF1E8A5A"/>
      </font>
    </dxf>
    <dxf>
      <fill>
        <patternFill patternType="solid">
          <fgColor rgb="FFD9523F"/>
          <bgColor rgb="FF000000"/>
        </patternFill>
      </fill>
    </dxf>
    <dxf>
      <fill>
        <patternFill>
          <bgColor rgb="FFE3E8F5"/>
        </patternFill>
      </fill>
    </dxf>
    <dxf>
      <font>
        <color rgb="FFC9CED8"/>
      </font>
    </dxf>
  </dxfs>
  <colors>
    <indexedColors>
      <rgbColor rgb="FF000000"/>
      <rgbColor rgb="FFFFFFFF"/>
      <rgbColor rgb="FFFF0000"/>
      <rgbColor rgb="FF00FF00"/>
      <rgbColor rgb="FF0000FF"/>
      <rgbColor rgb="FFE5E8EE"/>
      <rgbColor rgb="FFFF00FF"/>
      <rgbColor rgb="FF00FFFF"/>
      <rgbColor rgb="FF800000"/>
      <rgbColor rgb="FF008000"/>
      <rgbColor rgb="FF000080"/>
      <rgbColor rgb="FFC98A00"/>
      <rgbColor rgb="FF800080"/>
      <rgbColor rgb="FF1E8A5A"/>
      <rgbColor rgb="FFD9D9D9"/>
      <rgbColor rgb="FF878787"/>
      <rgbColor rgb="FF9AA3B5"/>
      <rgbColor rgb="FF7050C8"/>
      <rgbColor rgb="FFFFF7D6"/>
      <rgbColor rgb="FFE3E8F5"/>
      <rgbColor rgb="FF660066"/>
      <rgbColor rgb="FFE58A3B"/>
      <rgbColor rgb="FF1F4FD8"/>
      <rgbColor rgb="FFC9CED8"/>
      <rgbColor rgb="FF000080"/>
      <rgbColor rgb="FFFF00FF"/>
      <rgbColor rgb="FFFFFF00"/>
      <rgbColor rgb="FF00FFFF"/>
      <rgbColor rgb="FF800080"/>
      <rgbColor rgb="FF800000"/>
      <rgbColor rgb="FF008080"/>
      <rgbColor rgb="FF0000FF"/>
      <rgbColor rgb="FF00CCFF"/>
      <rgbColor rgb="FFF4F7FF"/>
      <rgbColor rgb="FFD4EDDC"/>
      <rgbColor rgb="FFFFF0B0"/>
      <rgbColor rgb="FFAEE0C0"/>
      <rgbColor rgb="FFFAD9B8"/>
      <rgbColor rgb="FFD3D9E6"/>
      <rgbColor rgb="FFF6C6BE"/>
      <rgbColor rgb="FF2F6FE0"/>
      <rgbColor rgb="FF6BB58E"/>
      <rgbColor rgb="FF99CC00"/>
      <rgbColor rgb="FFE6B53C"/>
      <rgbColor rgb="FFE69A1F"/>
      <rgbColor rgb="FFD9523F"/>
      <rgbColor rgb="FF5B6475"/>
      <rgbColor rgb="FF8A93A6"/>
      <rgbColor rgb="FF0A1A45"/>
      <rgbColor rgb="FF27956B"/>
      <rgbColor rgb="FF003300"/>
      <rgbColor rgb="FF333300"/>
      <rgbColor rgb="FFC0392B"/>
      <rgbColor rgb="FF993366"/>
      <rgbColor rgb="FF1A3FD0"/>
      <rgbColor rgb="FF1B22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worksheet" Target="worksheets/sheet10.xml"/><Relationship Id="rId13" Type="http://schemas.openxmlformats.org/officeDocument/2006/relationships/sharedStrings" Target="sharedStrings.xml"/>
</Relationships>
</file>

<file path=xl/charts/chart1.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5S-Profil</a:t>
            </a:r>
          </a:p>
        </c:rich>
      </c:tx>
      <c:overlay val="0"/>
      <c:spPr>
        <a:noFill/>
        <a:ln w="0">
          <a:noFill/>
        </a:ln>
      </c:spPr>
    </c:title>
    <c:autoTitleDeleted val="0"/>
    <c:plotArea>
      <c:radarChart>
        <c:radarStyle val="marker"/>
        <c:varyColors val="0"/>
        <c:ser>
          <c:idx val="0"/>
          <c:order val="0"/>
          <c:tx>
            <c:strRef>
              <c:f>Berechnungen!B24</c:f>
              <c:strCache>
                <c:ptCount val="1"/>
                <c:pt idx="0">
                  <c:v>Erstes Audit</c:v>
                </c:pt>
              </c:strCache>
            </c:strRef>
          </c:tx>
          <c:spPr>
            <a:solidFill>
              <a:srgbClr val="9aa3b5"/>
            </a:solidFill>
            <a:ln w="19080">
              <a:solidFill>
                <a:srgbClr val="9aa3b5"/>
              </a:solidFill>
              <a:prstDash val="dash"/>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Berechnungen!$A$25:$A$29</c:f>
              <c:strCache>
                <c:ptCount val="5"/>
                <c:pt idx="0">
                  <c:v>1S Aussortieren</c:v>
                </c:pt>
                <c:pt idx="1">
                  <c:v>2S Systematisieren</c:v>
                </c:pt>
                <c:pt idx="2">
                  <c:v>3S Säubern</c:v>
                </c:pt>
                <c:pt idx="3">
                  <c:v>4S Standardisieren</c:v>
                </c:pt>
                <c:pt idx="4">
                  <c:v>5S Selbstdisziplin</c:v>
                </c:pt>
              </c:strCache>
            </c:strRef>
          </c:cat>
          <c:val>
            <c:numRef>
              <c:f>Berechnungen!$B$25:$B$29</c:f>
              <c:numCache>
                <c:formatCode>0%</c:formatCode>
                <c:ptCount val="5"/>
                <c:pt idx="0">
                  <c:v>0</c:v>
                </c:pt>
                <c:pt idx="1">
                  <c:v>0</c:v>
                </c:pt>
                <c:pt idx="2">
                  <c:v>0</c:v>
                </c:pt>
                <c:pt idx="3">
                  <c:v>0</c:v>
                </c:pt>
                <c:pt idx="4">
                  <c:v>0</c:v>
                </c:pt>
              </c:numCache>
            </c:numRef>
          </c:val>
        </c:ser>
        <c:ser>
          <c:idx val="1"/>
          <c:order val="1"/>
          <c:tx>
            <c:strRef>
              <c:f>Berechnungen!C24</c:f>
              <c:strCache>
                <c:ptCount val="1"/>
                <c:pt idx="0">
                  <c:v>Letztes Audit</c:v>
                </c:pt>
              </c:strCache>
            </c:strRef>
          </c:tx>
          <c:spPr>
            <a:solidFill>
              <a:srgbClr val="1f4fd8"/>
            </a:solidFill>
            <a:ln w="28080">
              <a:solidFill>
                <a:srgbClr val="1f4fd8"/>
              </a:solidFill>
              <a:round/>
            </a:ln>
          </c:spPr>
          <c:marker>
            <c:symbol val="circle"/>
            <c:size val="6"/>
            <c:spPr>
              <a:solidFill>
                <a:srgbClr val="1f4fd8"/>
              </a:solidFill>
            </c:spPr>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Berechnungen!$A$25:$A$29</c:f>
              <c:strCache>
                <c:ptCount val="5"/>
                <c:pt idx="0">
                  <c:v>1S Aussortieren</c:v>
                </c:pt>
                <c:pt idx="1">
                  <c:v>2S Systematisieren</c:v>
                </c:pt>
                <c:pt idx="2">
                  <c:v>3S Säubern</c:v>
                </c:pt>
                <c:pt idx="3">
                  <c:v>4S Standardisieren</c:v>
                </c:pt>
                <c:pt idx="4">
                  <c:v>5S Selbstdisziplin</c:v>
                </c:pt>
              </c:strCache>
            </c:strRef>
          </c:cat>
          <c:val>
            <c:numRef>
              <c:f>Berechnungen!$C$25:$C$29</c:f>
              <c:numCache>
                <c:formatCode>0%</c:formatCode>
                <c:ptCount val="5"/>
                <c:pt idx="0">
                  <c:v>0</c:v>
                </c:pt>
                <c:pt idx="1">
                  <c:v>0</c:v>
                </c:pt>
                <c:pt idx="2">
                  <c:v>0</c:v>
                </c:pt>
                <c:pt idx="3">
                  <c:v>0</c:v>
                </c:pt>
                <c:pt idx="4">
                  <c:v>0</c:v>
                </c:pt>
              </c:numCache>
            </c:numRef>
          </c:val>
        </c:ser>
        <c:ser>
          <c:idx val="2"/>
          <c:order val="2"/>
          <c:tx>
            <c:strRef>
              <c:f>Berechnungen!D24</c:f>
              <c:strCache>
                <c:ptCount val="1"/>
                <c:pt idx="0">
                  <c:v>Ziel</c:v>
                </c:pt>
              </c:strCache>
            </c:strRef>
          </c:tx>
          <c:spPr>
            <a:solidFill>
              <a:srgbClr val="e69a1f"/>
            </a:solidFill>
            <a:ln w="19080">
              <a:solidFill>
                <a:srgbClr val="e69a1f"/>
              </a:solidFill>
              <a:prstDash val="sysDot"/>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Berechnungen!$A$25:$A$29</c:f>
              <c:strCache>
                <c:ptCount val="5"/>
                <c:pt idx="0">
                  <c:v>1S Aussortieren</c:v>
                </c:pt>
                <c:pt idx="1">
                  <c:v>2S Systematisieren</c:v>
                </c:pt>
                <c:pt idx="2">
                  <c:v>3S Säubern</c:v>
                </c:pt>
                <c:pt idx="3">
                  <c:v>4S Standardisieren</c:v>
                </c:pt>
                <c:pt idx="4">
                  <c:v>5S Selbstdisziplin</c:v>
                </c:pt>
              </c:strCache>
            </c:strRef>
          </c:cat>
          <c:val>
            <c:numRef>
              <c:f>Berechnungen!$D$25:$D$29</c:f>
              <c:numCache>
                <c:formatCode>0%</c:formatCode>
                <c:ptCount val="5"/>
                <c:pt idx="0">
                  <c:v>0.8</c:v>
                </c:pt>
                <c:pt idx="1">
                  <c:v>0.8</c:v>
                </c:pt>
                <c:pt idx="2">
                  <c:v>0.8</c:v>
                </c:pt>
                <c:pt idx="3">
                  <c:v>0.8</c:v>
                </c:pt>
                <c:pt idx="4">
                  <c:v>0.8</c:v>
                </c:pt>
              </c:numCache>
            </c:numRef>
          </c:val>
        </c:ser>
        <c:axId val="87885598"/>
        <c:axId val="30787760"/>
      </c:radarChart>
      <c:catAx>
        <c:axId val="87885598"/>
        <c:scaling>
          <c:orientation val="maxMin"/>
        </c:scaling>
        <c:delete val="0"/>
        <c:axPos val="b"/>
        <c:numFmt formatCode="General" sourceLinked="1"/>
        <c:majorTickMark val="none"/>
        <c:minorTickMark val="none"/>
        <c:tickLblPos val="nextTo"/>
        <c:spPr>
          <a:ln w="9360">
            <a:noFill/>
          </a:ln>
        </c:spPr>
        <c:txPr>
          <a:bodyPr/>
          <a:lstStyle/>
          <a:p>
            <a:pPr>
              <a:defRPr b="0" sz="1000" spc="-1" strike="noStrike">
                <a:solidFill>
                  <a:srgbClr val="000000"/>
                </a:solidFill>
                <a:latin typeface="Calibri"/>
              </a:defRPr>
            </a:pPr>
          </a:p>
        </c:txPr>
        <c:crossAx val="30787760"/>
        <c:crosses val="autoZero"/>
        <c:auto val="1"/>
        <c:lblAlgn val="ctr"/>
        <c:lblOffset val="100"/>
        <c:noMultiLvlLbl val="0"/>
      </c:catAx>
      <c:valAx>
        <c:axId val="30787760"/>
        <c:scaling>
          <c:orientation val="minMax"/>
          <c:max val="1"/>
          <c:min val="0"/>
        </c:scaling>
        <c:delete val="0"/>
        <c:axPos val="l"/>
        <c:majorGridlines>
          <c:spPr>
            <a:ln w="9360">
              <a:solidFill>
                <a:srgbClr val="878787"/>
              </a:solidFill>
              <a:round/>
            </a:ln>
          </c:spPr>
        </c:majorGridlines>
        <c:numFmt formatCode="0%"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87885598"/>
        <c:crosses val="autoZero"/>
        <c:crossBetween val="midCat"/>
        <c:majorUnit val="0.2"/>
      </c:valAx>
      <c:spPr>
        <a:noFill/>
        <a:ln w="0">
          <a:noFill/>
        </a:ln>
      </c:spPr>
    </c:plotArea>
    <c:legend>
      <c:legendPos val="b"/>
      <c:overlay val="0"/>
      <c:spPr>
        <a:noFill/>
        <a:ln w="0">
          <a:noFill/>
        </a:ln>
      </c:spPr>
      <c:txPr>
        <a:bodyPr/>
        <a:lstStyle/>
        <a:p>
          <a:pPr>
            <a:defRPr b="0" sz="1000" spc="-1" strike="noStrike">
              <a:solidFill>
                <a:srgbClr val="000000"/>
              </a:solidFill>
              <a:latin typeface="Calibri"/>
            </a:defRPr>
          </a:pPr>
        </a:p>
      </c:txPr>
    </c:legend>
    <c:plotVisOnly val="1"/>
    <c:dispBlanksAs val="gap"/>
  </c:chart>
  <c:spPr>
    <a:solidFill>
      <a:srgbClr val="ffffff"/>
    </a:solidFill>
    <a:ln w="9360">
      <a:solidFill>
        <a:srgbClr val="d9d9d9"/>
      </a:solidFill>
      <a:round/>
    </a:ln>
  </c:spPr>
</c:chartSpace>
</file>

<file path=xl/charts/chart2.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Trend des Gesamtergebnisses (letzte 12 Audits)</a:t>
            </a:r>
          </a:p>
        </c:rich>
      </c:tx>
      <c:overlay val="0"/>
      <c:spPr>
        <a:noFill/>
        <a:ln w="0">
          <a:noFill/>
        </a:ln>
      </c:spPr>
    </c:title>
    <c:autoTitleDeleted val="0"/>
    <c:plotArea>
      <c:lineChart>
        <c:grouping val="standard"/>
        <c:varyColors val="0"/>
        <c:ser>
          <c:idx val="0"/>
          <c:order val="0"/>
          <c:tx>
            <c:strRef>
              <c:f>Berechnungen!E9</c:f>
              <c:strCache>
                <c:ptCount val="1"/>
                <c:pt idx="0">
                  <c:v>Gesamtergebnis</c:v>
                </c:pt>
              </c:strCache>
            </c:strRef>
          </c:tx>
          <c:spPr>
            <a:solidFill>
              <a:srgbClr val="1f4fd8"/>
            </a:solidFill>
            <a:ln w="32040">
              <a:solidFill>
                <a:srgbClr val="1f4fd8"/>
              </a:solidFill>
              <a:round/>
            </a:ln>
          </c:spPr>
          <c:marker>
            <c:symbol val="circle"/>
            <c:size val="7"/>
            <c:spPr>
              <a:solidFill>
                <a:srgbClr val="1f4fd8"/>
              </a:solidFill>
            </c:spPr>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Berechnungen!$D$10:$D$21</c:f>
              <c:strCache>
                <c:ptCount val="12"/>
                <c:pt idx="0">
                  <c:v/>
                </c:pt>
                <c:pt idx="1">
                  <c:v/>
                </c:pt>
                <c:pt idx="2">
                  <c:v/>
                </c:pt>
                <c:pt idx="3">
                  <c:v/>
                </c:pt>
                <c:pt idx="4">
                  <c:v/>
                </c:pt>
                <c:pt idx="5">
                  <c:v/>
                </c:pt>
                <c:pt idx="6">
                  <c:v/>
                </c:pt>
                <c:pt idx="7">
                  <c:v/>
                </c:pt>
                <c:pt idx="8">
                  <c:v/>
                </c:pt>
                <c:pt idx="9">
                  <c:v/>
                </c:pt>
                <c:pt idx="10">
                  <c:v/>
                </c:pt>
                <c:pt idx="11">
                  <c:v/>
                </c:pt>
              </c:strCache>
            </c:strRef>
          </c:cat>
          <c:val>
            <c:numRef>
              <c:f>Berechnungen!$E$10:$E$21</c:f>
              <c:numCache>
                <c:formatCode>0%</c:formatCode>
                <c:ptCount val="12"/>
              </c:numCache>
            </c:numRef>
          </c:val>
          <c:smooth val="0"/>
        </c:ser>
        <c:ser>
          <c:idx val="1"/>
          <c:order val="1"/>
          <c:tx>
            <c:strRef>
              <c:f>Berechnungen!F9</c:f>
              <c:strCache>
                <c:ptCount val="1"/>
                <c:pt idx="0">
                  <c:v>Ziel</c:v>
                </c:pt>
              </c:strCache>
            </c:strRef>
          </c:tx>
          <c:spPr>
            <a:solidFill>
              <a:srgbClr val="e69a1f"/>
            </a:solidFill>
            <a:ln w="19080">
              <a:solidFill>
                <a:srgbClr val="e69a1f"/>
              </a:solidFill>
              <a:prstDash val="dash"/>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Berechnungen!$D$10:$D$21</c:f>
              <c:strCache>
                <c:ptCount val="12"/>
                <c:pt idx="0">
                  <c:v/>
                </c:pt>
                <c:pt idx="1">
                  <c:v/>
                </c:pt>
                <c:pt idx="2">
                  <c:v/>
                </c:pt>
                <c:pt idx="3">
                  <c:v/>
                </c:pt>
                <c:pt idx="4">
                  <c:v/>
                </c:pt>
                <c:pt idx="5">
                  <c:v/>
                </c:pt>
                <c:pt idx="6">
                  <c:v/>
                </c:pt>
                <c:pt idx="7">
                  <c:v/>
                </c:pt>
                <c:pt idx="8">
                  <c:v/>
                </c:pt>
                <c:pt idx="9">
                  <c:v/>
                </c:pt>
                <c:pt idx="10">
                  <c:v/>
                </c:pt>
                <c:pt idx="11">
                  <c:v/>
                </c:pt>
              </c:strCache>
            </c:strRef>
          </c:cat>
          <c:val>
            <c:numRef>
              <c:f>Berechnungen!$F$10:$F$21</c:f>
              <c:numCache>
                <c:formatCode>0%</c:formatCode>
                <c:ptCount val="12"/>
                <c:pt idx="0">
                  <c:v>0.8</c:v>
                </c:pt>
                <c:pt idx="1">
                  <c:v>0.8</c:v>
                </c:pt>
                <c:pt idx="2">
                  <c:v>0.8</c:v>
                </c:pt>
                <c:pt idx="3">
                  <c:v>0.8</c:v>
                </c:pt>
                <c:pt idx="4">
                  <c:v>0.8</c:v>
                </c:pt>
                <c:pt idx="5">
                  <c:v>0.8</c:v>
                </c:pt>
                <c:pt idx="6">
                  <c:v>0.8</c:v>
                </c:pt>
                <c:pt idx="7">
                  <c:v>0.8</c:v>
                </c:pt>
                <c:pt idx="8">
                  <c:v>0.8</c:v>
                </c:pt>
                <c:pt idx="9">
                  <c:v>0.8</c:v>
                </c:pt>
                <c:pt idx="10">
                  <c:v>0.8</c:v>
                </c:pt>
                <c:pt idx="11">
                  <c:v>0.8</c:v>
                </c:pt>
              </c:numCache>
            </c:numRef>
          </c:val>
          <c:smooth val="0"/>
        </c:ser>
        <c:hiLowLines>
          <c:spPr>
            <a:ln w="0">
              <a:noFill/>
            </a:ln>
          </c:spPr>
        </c:hiLowLines>
        <c:marker val="1"/>
        <c:axId val="24345070"/>
        <c:axId val="85188892"/>
      </c:lineChart>
      <c:catAx>
        <c:axId val="24345070"/>
        <c:scaling>
          <c:orientation val="minMax"/>
        </c:scaling>
        <c:delete val="0"/>
        <c:axPos val="b"/>
        <c:numFmt formatCode="General" sourceLinked="1"/>
        <c:majorTickMark val="none"/>
        <c:minorTickMark val="none"/>
        <c:tickLblPos val="nextTo"/>
        <c:spPr>
          <a:ln w="9360">
            <a:solidFill>
              <a:srgbClr val="878787"/>
            </a:solidFill>
            <a:round/>
          </a:ln>
        </c:spPr>
        <c:txPr>
          <a:bodyPr rot="-2700000"/>
          <a:lstStyle/>
          <a:p>
            <a:pPr>
              <a:defRPr b="0" sz="800" spc="-1" strike="noStrike">
                <a:solidFill>
                  <a:srgbClr val="000000"/>
                </a:solidFill>
                <a:latin typeface="Calibri"/>
              </a:defRPr>
            </a:pPr>
          </a:p>
        </c:txPr>
        <c:crossAx val="85188892"/>
        <c:crosses val="autoZero"/>
        <c:auto val="1"/>
        <c:lblAlgn val="ctr"/>
        <c:lblOffset val="100"/>
        <c:noMultiLvlLbl val="0"/>
      </c:catAx>
      <c:valAx>
        <c:axId val="85188892"/>
        <c:scaling>
          <c:orientation val="minMax"/>
          <c:max val="1"/>
          <c:min val="0"/>
        </c:scaling>
        <c:delete val="0"/>
        <c:axPos val="l"/>
        <c:majorGridlines>
          <c:spPr>
            <a:ln w="9360">
              <a:solidFill>
                <a:srgbClr val="878787"/>
              </a:solidFill>
              <a:round/>
            </a:ln>
          </c:spPr>
        </c:majorGridlines>
        <c:numFmt formatCode="0%"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24345070"/>
        <c:crosses val="autoZero"/>
        <c:crossBetween val="between"/>
        <c:majorUnit val="0.2"/>
      </c:valAx>
      <c:spPr>
        <a:noFill/>
        <a:ln w="0">
          <a:noFill/>
        </a:ln>
      </c:spPr>
    </c:plotArea>
    <c:legend>
      <c:legendPos val="b"/>
      <c:overlay val="0"/>
      <c:spPr>
        <a:noFill/>
        <a:ln w="0">
          <a:noFill/>
        </a:ln>
      </c:spPr>
      <c:txPr>
        <a:bodyPr/>
        <a:lstStyle/>
        <a:p>
          <a:pPr>
            <a:defRPr b="0" sz="1000" spc="-1" strike="noStrike">
              <a:solidFill>
                <a:srgbClr val="000000"/>
              </a:solidFill>
              <a:latin typeface="Calibri"/>
            </a:defRPr>
          </a:pPr>
        </a:p>
      </c:txPr>
    </c:legend>
    <c:plotVisOnly val="1"/>
    <c:dispBlanksAs val="gap"/>
  </c:chart>
  <c:spPr>
    <a:solidFill>
      <a:srgbClr val="ffffff"/>
    </a:solidFill>
    <a:ln w="9360">
      <a:solidFill>
        <a:srgbClr val="d9d9d9"/>
      </a:solidFill>
      <a:round/>
    </a:ln>
  </c:spPr>
</c:chartSpace>
</file>

<file path=xl/charts/chart3.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Bereichsranking (TOP 10)</a:t>
            </a:r>
          </a:p>
        </c:rich>
      </c:tx>
      <c:overlay val="0"/>
      <c:spPr>
        <a:noFill/>
        <a:ln w="0">
          <a:noFill/>
        </a:ln>
      </c:spPr>
    </c:title>
    <c:autoTitleDeleted val="0"/>
    <c:plotArea>
      <c:barChart>
        <c:barDir val="bar"/>
        <c:grouping val="clustered"/>
        <c:varyColors val="0"/>
        <c:ser>
          <c:idx val="0"/>
          <c:order val="0"/>
          <c:tx>
            <c:strRef>
              <c:f>Dashboard!E40</c:f>
              <c:strCache>
                <c:ptCount val="1"/>
                <c:pt idx="0">
                  <c:v>Ergebnis</c:v>
                </c:pt>
              </c:strCache>
            </c:strRef>
          </c:tx>
          <c:spPr>
            <a:solidFill>
              <a:srgbClr val="1f4fd8"/>
            </a:solidFill>
            <a:ln w="0">
              <a:solidFill>
                <a:srgbClr val="1f4fd8"/>
              </a:solidFill>
            </a:ln>
          </c:spPr>
          <c:invertIfNegative val="0"/>
          <c:dLbls>
            <c:txPr>
              <a:bodyPr wrap="square"/>
              <a:lstStyle/>
              <a:p>
                <a:pPr>
                  <a:defRPr b="0" sz="1000" spc="-1" strike="noStrike">
                    <a:solidFill>
                      <a:srgbClr val="000000"/>
                    </a:solidFill>
                    <a:latin typeface="Calibri"/>
                  </a:defRPr>
                </a:pPr>
              </a:p>
            </c:txPr>
            <c:dLblPos val="outEnd"/>
            <c:showLegendKey val="0"/>
            <c:showVal val="1"/>
            <c:showCatName val="0"/>
            <c:showSerName val="0"/>
            <c:showPercent val="0"/>
            <c:separator>; </c:separator>
            <c:showLeaderLines val="1"/>
            <c:extLst>
              <c:ext xmlns:c15="http://schemas.microsoft.com/office/drawing/2012/chart" uri="{CE6537A1-D6FC-4f65-9D91-7224C49458BB}">
                <c15:showLeaderLines val="1"/>
              </c:ext>
            </c:extLst>
          </c:dLbls>
          <c:cat>
            <c:strRef>
              <c:f>Dashboard!$B$41:$B$50</c:f>
              <c:strCache>
                <c:ptCount val="10"/>
                <c:pt idx="0">
                  <c:v/>
                </c:pt>
                <c:pt idx="1">
                  <c:v/>
                </c:pt>
                <c:pt idx="2">
                  <c:v/>
                </c:pt>
                <c:pt idx="3">
                  <c:v/>
                </c:pt>
                <c:pt idx="4">
                  <c:v/>
                </c:pt>
                <c:pt idx="5">
                  <c:v/>
                </c:pt>
                <c:pt idx="6">
                  <c:v/>
                </c:pt>
                <c:pt idx="7">
                  <c:v/>
                </c:pt>
                <c:pt idx="8">
                  <c:v/>
                </c:pt>
                <c:pt idx="9">
                  <c:v/>
                </c:pt>
              </c:strCache>
            </c:strRef>
          </c:cat>
          <c:val>
            <c:numRef>
              <c:f>Dashboard!$E$41:$E$50</c:f>
              <c:numCache>
                <c:formatCode>General</c:formatCode>
                <c:ptCount val="10"/>
              </c:numCache>
            </c:numRef>
          </c:val>
        </c:ser>
        <c:gapWidth val="40"/>
        <c:overlap val="0"/>
        <c:axId val="69568310"/>
        <c:axId val="64937652"/>
      </c:barChart>
      <c:catAx>
        <c:axId val="69568310"/>
        <c:scaling>
          <c:orientation val="maxMin"/>
        </c:scaling>
        <c:delete val="0"/>
        <c:axPos val="b"/>
        <c:numFmt formatCode="General" sourceLinked="1"/>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64937652"/>
        <c:crosses val="autoZero"/>
        <c:auto val="1"/>
        <c:lblAlgn val="ctr"/>
        <c:lblOffset val="100"/>
        <c:noMultiLvlLbl val="0"/>
      </c:catAx>
      <c:valAx>
        <c:axId val="64937652"/>
        <c:scaling>
          <c:orientation val="minMax"/>
          <c:max val="1"/>
          <c:min val="0"/>
        </c:scaling>
        <c:delete val="0"/>
        <c:axPos val="l"/>
        <c:numFmt formatCode="0%"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69568310"/>
        <c:crosses val="autoZero"/>
        <c:crossBetween val="between"/>
        <c:majorUnit val="0.25"/>
      </c:valAx>
      <c:spPr>
        <a:noFill/>
        <a:ln w="0">
          <a:noFill/>
        </a:ln>
      </c:spPr>
    </c:plotArea>
    <c:plotVisOnly val="1"/>
    <c:dispBlanksAs val="gap"/>
  </c:chart>
  <c:spPr>
    <a:solidFill>
      <a:srgbClr val="ffffff"/>
    </a:solidFill>
    <a:ln w="9360">
      <a:solidFill>
        <a:srgbClr val="d9d9d9"/>
      </a:solidFill>
      <a:round/>
    </a:ln>
  </c:spPr>
</c:chartSpace>
</file>

<file path=xl/drawings/_rels/drawing1.xml.rels><?xml version="1.0" encoding="UTF-8"?>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 Id="rId3" Type="http://schemas.openxmlformats.org/officeDocument/2006/relationships/chart" Target="../charts/chart3.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9</xdr:row>
      <xdr:rowOff>0</xdr:rowOff>
    </xdr:from>
    <xdr:to>
      <xdr:col>5</xdr:col>
      <xdr:colOff>516960</xdr:colOff>
      <xdr:row>26</xdr:row>
      <xdr:rowOff>73080</xdr:rowOff>
    </xdr:to>
    <xdr:graphicFrame>
      <xdr:nvGraphicFramePr>
        <xdr:cNvPr id="0" name="Chart 1"/>
        <xdr:cNvGraphicFramePr/>
      </xdr:nvGraphicFramePr>
      <xdr:xfrm>
        <a:off x="0" y="2428920"/>
        <a:ext cx="4463640" cy="331164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6</xdr:col>
      <xdr:colOff>0</xdr:colOff>
      <xdr:row>9</xdr:row>
      <xdr:rowOff>0</xdr:rowOff>
    </xdr:from>
    <xdr:to>
      <xdr:col>13</xdr:col>
      <xdr:colOff>378360</xdr:colOff>
      <xdr:row>26</xdr:row>
      <xdr:rowOff>73080</xdr:rowOff>
    </xdr:to>
    <xdr:graphicFrame>
      <xdr:nvGraphicFramePr>
        <xdr:cNvPr id="1" name="Chart 2"/>
        <xdr:cNvGraphicFramePr/>
      </xdr:nvGraphicFramePr>
      <xdr:xfrm>
        <a:off x="4735800" y="2428920"/>
        <a:ext cx="5903640" cy="331164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9</xdr:col>
      <xdr:colOff>0</xdr:colOff>
      <xdr:row>38</xdr:row>
      <xdr:rowOff>0</xdr:rowOff>
    </xdr:from>
    <xdr:to>
      <xdr:col>14</xdr:col>
      <xdr:colOff>589320</xdr:colOff>
      <xdr:row>53</xdr:row>
      <xdr:rowOff>102960</xdr:rowOff>
    </xdr:to>
    <xdr:graphicFrame>
      <xdr:nvGraphicFramePr>
        <xdr:cNvPr id="2" name="Chart 3"/>
        <xdr:cNvGraphicFramePr/>
      </xdr:nvGraphicFramePr>
      <xdr:xfrm>
        <a:off x="7103880" y="8458200"/>
        <a:ext cx="4535640" cy="345564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file>

<file path=xl/drawings/drawing3.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clean_final.xlsx" TargetMode="External"/><Relationship Id="rId2" Type="http://schemas.openxmlformats.org/officeDocument/2006/relationships/hyperlink" Target="clean_final.xlsx" TargetMode="External"/><Relationship Id="rId3" Type="http://schemas.openxmlformats.org/officeDocument/2006/relationships/hyperlink" Target="clean_final.xlsx" TargetMode="External"/><Relationship Id="rId4" Type="http://schemas.openxmlformats.org/officeDocument/2006/relationships/hyperlink" Target="clean_final.xlsx" TargetMode="External"/><Relationship Id="rId5" Type="http://schemas.openxmlformats.org/officeDocument/2006/relationships/hyperlink" Target="clean_final.xlsx" TargetMode="External"/><Relationship Id="rId6" Type="http://schemas.openxmlformats.org/officeDocument/2006/relationships/hyperlink" Target="clean_final.xlsx" TargetMode="External"/><Relationship Id="rId7" Type="http://schemas.openxmlformats.org/officeDocument/2006/relationships/hyperlink" Target="clean_final.xlsx" TargetMode="External"/><Relationship Id="rId8" Type="http://schemas.openxmlformats.org/officeDocument/2006/relationships/hyperlink" Target="clean_final.xlsx" TargetMode="External"/><Relationship Id="rId9" Type="http://schemas.openxmlformats.org/officeDocument/2006/relationships/hyperlink" Target="clean_final.xlsx" TargetMode="External"/>
</Relationships>
</file>

<file path=xl/worksheets/_rels/sheet5.xml.rels><?xml version="1.0" encoding="UTF-8"?>
<Relationships xmlns="http://schemas.openxmlformats.org/package/2006/relationships"><Relationship Id="rId1" Type="http://schemas.openxmlformats.org/officeDocument/2006/relationships/drawing" Target="../drawings/drawing1.xml"/>
</Relationships>
</file>

<file path=xl/worksheets/_rels/sheet6.xml.rels><?xml version="1.0" encoding="UTF-8"?>
<Relationships xmlns="http://schemas.openxmlformats.org/package/2006/relationships"><Relationship Id="rId1" Type="http://schemas.openxmlformats.org/officeDocument/2006/relationships/drawing" Target="../drawings/drawing2.xml"/>
</Relationships>
</file>

<file path=xl/worksheets/_rels/sheet7.xml.rels><?xml version="1.0" encoding="UTF-8"?>
<Relationships xmlns="http://schemas.openxmlformats.org/package/2006/relationships"><Relationship Id="rId1" Type="http://schemas.openxmlformats.org/officeDocument/2006/relationships/drawing" Target="../drawings/drawing3.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0A1A45"/>
    <pageSetUpPr fitToPage="true"/>
  </sheetPr>
  <dimension ref="A1:C36"/>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8"/>
    <col collapsed="false" customWidth="true" hidden="false" outlineLevel="0" max="3" min="3" style="0" width="84"/>
  </cols>
  <sheetData>
    <row r="1" customFormat="false" ht="6" hidden="false" customHeight="true" outlineLevel="0" collapsed="false">
      <c r="A1" s="1"/>
      <c r="B1" s="1"/>
      <c r="C1" s="1"/>
    </row>
    <row r="2" customFormat="false" ht="43.5" hidden="false" customHeight="true" outlineLevel="0" collapsed="false">
      <c r="B2" s="2" t="s">
        <v>0</v>
      </c>
      <c r="C2" s="2"/>
    </row>
    <row r="3" customFormat="false" ht="15" hidden="false" customHeight="false" outlineLevel="0" collapsed="false">
      <c r="B3" s="3" t="s">
        <v>1</v>
      </c>
      <c r="C3" s="3"/>
    </row>
    <row r="4" customFormat="false" ht="15" hidden="false" customHeight="false" outlineLevel="0" collapsed="false">
      <c r="B4" s="4" t="s">
        <v>2</v>
      </c>
      <c r="C4" s="5" t="str">
        <f aca="false">Firma</f>
        <v>Firmen- oder Kundennamen eingeben</v>
      </c>
    </row>
    <row r="5" customFormat="false" ht="15" hidden="false" customHeight="false" outlineLevel="0" collapsed="false">
      <c r="B5" s="6" t="s">
        <v>3</v>
      </c>
      <c r="C5" s="6" t="s">
        <v>4</v>
      </c>
    </row>
    <row r="7" customFormat="false" ht="16.15" hidden="false" customHeight="false" outlineLevel="0" collapsed="false">
      <c r="B7" s="7" t="s">
        <v>5</v>
      </c>
    </row>
    <row r="8" customFormat="false" ht="25.5" hidden="false" customHeight="true" outlineLevel="0" collapsed="false">
      <c r="B8" s="8" t="s">
        <v>6</v>
      </c>
      <c r="C8" s="9" t="s">
        <v>7</v>
      </c>
    </row>
    <row r="9" customFormat="false" ht="25.5" hidden="false" customHeight="true" outlineLevel="0" collapsed="false">
      <c r="B9" s="10" t="s">
        <v>8</v>
      </c>
      <c r="C9" s="9" t="s">
        <v>9</v>
      </c>
    </row>
    <row r="10" customFormat="false" ht="25.5" hidden="false" customHeight="true" outlineLevel="0" collapsed="false">
      <c r="B10" s="8" t="s">
        <v>10</v>
      </c>
      <c r="C10" s="9" t="s">
        <v>11</v>
      </c>
    </row>
    <row r="11" customFormat="false" ht="25.5" hidden="false" customHeight="true" outlineLevel="0" collapsed="false">
      <c r="B11" s="10" t="s">
        <v>12</v>
      </c>
      <c r="C11" s="9" t="s">
        <v>13</v>
      </c>
    </row>
    <row r="12" customFormat="false" ht="25.5" hidden="false" customHeight="true" outlineLevel="0" collapsed="false">
      <c r="B12" s="8" t="s">
        <v>14</v>
      </c>
      <c r="C12" s="9" t="s">
        <v>15</v>
      </c>
    </row>
    <row r="13" customFormat="false" ht="25.5" hidden="false" customHeight="true" outlineLevel="0" collapsed="false">
      <c r="B13" s="10" t="s">
        <v>16</v>
      </c>
      <c r="C13" s="9" t="s">
        <v>17</v>
      </c>
    </row>
    <row r="15" customFormat="false" ht="16.15" hidden="false" customHeight="false" outlineLevel="0" collapsed="false">
      <c r="B15" s="7" t="s">
        <v>18</v>
      </c>
    </row>
    <row r="16" customFormat="false" ht="19.5" hidden="false" customHeight="true" outlineLevel="0" collapsed="false">
      <c r="B16" s="11" t="s">
        <v>19</v>
      </c>
      <c r="C16" s="12" t="s">
        <v>20</v>
      </c>
    </row>
    <row r="17" customFormat="false" ht="19.5" hidden="false" customHeight="true" outlineLevel="0" collapsed="false">
      <c r="B17" s="11" t="s">
        <v>21</v>
      </c>
      <c r="C17" s="12" t="s">
        <v>22</v>
      </c>
    </row>
    <row r="18" customFormat="false" ht="19.5" hidden="false" customHeight="true" outlineLevel="0" collapsed="false">
      <c r="B18" s="11" t="s">
        <v>23</v>
      </c>
      <c r="C18" s="12" t="s">
        <v>24</v>
      </c>
    </row>
    <row r="19" customFormat="false" ht="19.5" hidden="false" customHeight="true" outlineLevel="0" collapsed="false">
      <c r="B19" s="11" t="s">
        <v>25</v>
      </c>
      <c r="C19" s="12" t="s">
        <v>26</v>
      </c>
    </row>
    <row r="20" customFormat="false" ht="19.5" hidden="false" customHeight="true" outlineLevel="0" collapsed="false">
      <c r="B20" s="11" t="s">
        <v>27</v>
      </c>
      <c r="C20" s="12" t="s">
        <v>28</v>
      </c>
    </row>
    <row r="21" customFormat="false" ht="19.5" hidden="false" customHeight="true" outlineLevel="0" collapsed="false">
      <c r="B21" s="11" t="s">
        <v>29</v>
      </c>
      <c r="C21" s="12" t="s">
        <v>30</v>
      </c>
    </row>
    <row r="22" customFormat="false" ht="19.5" hidden="false" customHeight="true" outlineLevel="0" collapsed="false">
      <c r="B22" s="11" t="s">
        <v>31</v>
      </c>
      <c r="C22" s="12" t="s">
        <v>32</v>
      </c>
    </row>
    <row r="23" customFormat="false" ht="19.5" hidden="false" customHeight="true" outlineLevel="0" collapsed="false">
      <c r="B23" s="11" t="s">
        <v>33</v>
      </c>
      <c r="C23" s="12" t="s">
        <v>34</v>
      </c>
    </row>
    <row r="24" customFormat="false" ht="19.5" hidden="false" customHeight="true" outlineLevel="0" collapsed="false">
      <c r="B24" s="11" t="s">
        <v>35</v>
      </c>
      <c r="C24" s="12" t="s">
        <v>36</v>
      </c>
    </row>
    <row r="26" customFormat="false" ht="16.15" hidden="false" customHeight="false" outlineLevel="0" collapsed="false">
      <c r="B26" s="7" t="s">
        <v>37</v>
      </c>
    </row>
    <row r="27" customFormat="false" ht="15" hidden="false" customHeight="false" outlineLevel="0" collapsed="false">
      <c r="B27" s="13" t="s">
        <v>38</v>
      </c>
      <c r="C27" s="14" t="s">
        <v>39</v>
      </c>
    </row>
    <row r="28" customFormat="false" ht="15" hidden="false" customHeight="false" outlineLevel="0" collapsed="false">
      <c r="B28" s="15" t="s">
        <v>40</v>
      </c>
      <c r="C28" s="14" t="s">
        <v>41</v>
      </c>
    </row>
    <row r="29" customFormat="false" ht="15" hidden="false" customHeight="false" outlineLevel="0" collapsed="false">
      <c r="B29" s="16"/>
      <c r="C29" s="14" t="s">
        <v>42</v>
      </c>
    </row>
    <row r="30" customFormat="false" ht="15" hidden="false" customHeight="false" outlineLevel="0" collapsed="false">
      <c r="B30" s="17"/>
      <c r="C30" s="14" t="s">
        <v>43</v>
      </c>
    </row>
    <row r="31" customFormat="false" ht="15" hidden="false" customHeight="false" outlineLevel="0" collapsed="false">
      <c r="B31" s="18"/>
      <c r="C31" s="14" t="s">
        <v>44</v>
      </c>
    </row>
    <row r="34" customFormat="false" ht="16.15" hidden="false" customHeight="false" outlineLevel="0" collapsed="false">
      <c r="B34" s="7" t="s">
        <v>45</v>
      </c>
    </row>
    <row r="35" customFormat="false" ht="39.75" hidden="false" customHeight="true" outlineLevel="0" collapsed="false">
      <c r="B35" s="19" t="s">
        <v>46</v>
      </c>
      <c r="C35" s="19"/>
    </row>
    <row r="36" customFormat="false" ht="15" hidden="false" customHeight="false" outlineLevel="0" collapsed="false">
      <c r="B36" s="20" t="s">
        <v>47</v>
      </c>
      <c r="C36" s="20"/>
    </row>
  </sheetData>
  <mergeCells count="5">
    <mergeCell ref="A1:C1"/>
    <mergeCell ref="B2:C2"/>
    <mergeCell ref="B3:C3"/>
    <mergeCell ref="B35:C35"/>
    <mergeCell ref="B36:C36"/>
  </mergeCells>
  <hyperlinks>
    <hyperlink ref="B16" r:id="rId1" location="'Einstellungen'!A1" display="Einstellungen"/>
    <hyperlink ref="B17" r:id="rId2" location="'Checkliste'!A1" display="Checkliste"/>
    <hyperlink ref="B18" r:id="rId3" location="'Bewertungen'!A1" display="Bewertungen"/>
    <hyperlink ref="B19" r:id="rId4" location="'Dashboard'!A1" display="Dashboard"/>
    <hyperlink ref="B20" r:id="rId5" location="'Massnahmenplan'!A1" display="Maßnahmenplan"/>
    <hyperlink ref="B21" r:id="rId6" location="'Rote_Tags'!A1" display="Rote Tags"/>
    <hyperlink ref="B22" r:id="rId7" location="'Auditplan'!A1" display="Auditplan"/>
    <hyperlink ref="B23" r:id="rId8" location="'Einfuehrung_90_Tage'!A1" display="Einführung 90 Tage"/>
    <hyperlink ref="B24" r:id="rId9" location="'Berechnungen'!A1" display="Berechnungen"/>
  </hyperlinks>
  <printOptions headings="false" gridLines="false" gridLinesSet="true" horizontalCentered="false" verticalCentered="false"/>
  <pageMargins left="0.4" right="0.4" top="0.5" bottom="0.5" header="0.511811023622047" footer="0.5"/>
  <pageSetup paperSize="9" scale="100" fitToWidth="1" fitToHeight="1" pageOrder="downThenOver" orientation="portrait" blackAndWhite="false" draft="false" cellComments="none" horizontalDpi="300" verticalDpi="300" copies="1"/>
  <headerFooter differentFirst="false" differentOddEven="false">
    <oddHeader/>
    <oddFooter>&amp;L&amp;8 © Process Lab Pro | processlabpro.com&amp;R&amp;8 &amp;P / &amp;N</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9AA3B5"/>
    <pageSetUpPr fitToPage="true"/>
  </sheetPr>
  <dimension ref="A1:L3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3" topLeftCell="A4"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8"/>
    <col collapsed="false" customWidth="true" hidden="false" outlineLevel="0" max="2" min="2" style="0" width="3"/>
    <col collapsed="false" customWidth="true" hidden="false" outlineLevel="0" max="3" min="3" style="0" width="26"/>
    <col collapsed="false" customWidth="true" hidden="false" outlineLevel="0" max="4" min="4" style="0" width="3"/>
    <col collapsed="false" customWidth="true" hidden="false" outlineLevel="0" max="5" min="5" style="0" width="16"/>
    <col collapsed="false" customWidth="true" hidden="false" outlineLevel="0" max="6" min="6" style="0" width="12"/>
    <col collapsed="false" customWidth="true" hidden="false" outlineLevel="0" max="8" min="7" style="0" width="24"/>
    <col collapsed="false" customWidth="true" hidden="false" outlineLevel="0" max="9" min="9" style="0" width="30"/>
    <col collapsed="false" customWidth="true" hidden="false" outlineLevel="0" max="11" min="10" style="0" width="16"/>
    <col collapsed="false" customWidth="true" hidden="false" outlineLevel="0" max="12" min="12" style="0" width="22"/>
  </cols>
  <sheetData>
    <row r="1" customFormat="false" ht="30" hidden="false" customHeight="true" outlineLevel="0" collapsed="false">
      <c r="A1" s="21" t="s">
        <v>19</v>
      </c>
      <c r="B1" s="21"/>
      <c r="C1" s="21"/>
      <c r="D1" s="21"/>
      <c r="E1" s="21"/>
      <c r="F1" s="21"/>
      <c r="G1" s="21"/>
      <c r="H1" s="21"/>
      <c r="I1" s="21"/>
      <c r="J1" s="21"/>
      <c r="K1" s="21"/>
      <c r="L1" s="21"/>
    </row>
    <row r="2" customFormat="false" ht="30" hidden="false" customHeight="true" outlineLevel="0" collapsed="false">
      <c r="A2" s="22" t="s">
        <v>48</v>
      </c>
      <c r="B2" s="22"/>
      <c r="C2" s="22"/>
      <c r="D2" s="22"/>
      <c r="E2" s="22"/>
      <c r="F2" s="22"/>
      <c r="G2" s="22"/>
      <c r="H2" s="22"/>
      <c r="I2" s="22"/>
      <c r="J2" s="22"/>
      <c r="K2" s="22"/>
      <c r="L2" s="22"/>
    </row>
    <row r="4" customFormat="false" ht="15" hidden="false" customHeight="true" outlineLevel="0" collapsed="false">
      <c r="A4" s="4" t="s">
        <v>49</v>
      </c>
      <c r="C4" s="23" t="s">
        <v>50</v>
      </c>
      <c r="D4" s="23"/>
      <c r="E4" s="23"/>
      <c r="F4" s="23"/>
      <c r="G4" s="23"/>
      <c r="H4" s="23"/>
    </row>
    <row r="5" customFormat="false" ht="15" hidden="false" customHeight="false" outlineLevel="0" collapsed="false">
      <c r="A5" s="4" t="s">
        <v>51</v>
      </c>
      <c r="C5" s="24" t="n">
        <v>2026</v>
      </c>
    </row>
    <row r="6" customFormat="false" ht="15" hidden="false" customHeight="false" outlineLevel="0" collapsed="false">
      <c r="A6" s="4" t="s">
        <v>52</v>
      </c>
      <c r="C6" s="25" t="n">
        <v>0.8</v>
      </c>
    </row>
    <row r="7" customFormat="false" ht="15" hidden="false" customHeight="false" outlineLevel="0" collapsed="false">
      <c r="A7" s="4" t="s">
        <v>53</v>
      </c>
      <c r="C7" s="25" t="n">
        <v>0.6</v>
      </c>
    </row>
    <row r="9" customFormat="false" ht="23.85" hidden="false" customHeight="false" outlineLevel="0" collapsed="false">
      <c r="A9" s="26" t="s">
        <v>54</v>
      </c>
      <c r="C9" s="26" t="s">
        <v>55</v>
      </c>
      <c r="E9" s="26" t="s">
        <v>56</v>
      </c>
      <c r="F9" s="26" t="s">
        <v>57</v>
      </c>
      <c r="G9" s="26" t="s">
        <v>58</v>
      </c>
      <c r="H9" s="26" t="s">
        <v>59</v>
      </c>
      <c r="I9" s="26" t="s">
        <v>60</v>
      </c>
      <c r="J9" s="26" t="s">
        <v>61</v>
      </c>
      <c r="K9" s="26" t="s">
        <v>62</v>
      </c>
      <c r="L9" s="26" t="s">
        <v>63</v>
      </c>
    </row>
    <row r="10" customFormat="false" ht="23.85" hidden="false" customHeight="false" outlineLevel="0" collapsed="false">
      <c r="A10" s="23" t="s">
        <v>64</v>
      </c>
      <c r="C10" s="23" t="s">
        <v>65</v>
      </c>
      <c r="E10" s="27" t="s">
        <v>66</v>
      </c>
      <c r="F10" s="27" t="s">
        <v>67</v>
      </c>
      <c r="G10" s="27" t="s">
        <v>68</v>
      </c>
      <c r="H10" s="27" t="s">
        <v>69</v>
      </c>
      <c r="I10" s="27" t="s">
        <v>70</v>
      </c>
      <c r="J10" s="27" t="s">
        <v>71</v>
      </c>
      <c r="K10" s="27" t="s">
        <v>72</v>
      </c>
      <c r="L10" s="27" t="s">
        <v>73</v>
      </c>
    </row>
    <row r="11" customFormat="false" ht="15" hidden="false" customHeight="false" outlineLevel="0" collapsed="false">
      <c r="A11" s="23" t="s">
        <v>74</v>
      </c>
      <c r="C11" s="23" t="s">
        <v>75</v>
      </c>
      <c r="E11" s="27" t="s">
        <v>76</v>
      </c>
      <c r="F11" s="27" t="s">
        <v>77</v>
      </c>
      <c r="G11" s="27" t="s">
        <v>78</v>
      </c>
      <c r="H11" s="27" t="s">
        <v>79</v>
      </c>
      <c r="I11" s="27" t="s">
        <v>80</v>
      </c>
      <c r="J11" s="27" t="s">
        <v>81</v>
      </c>
      <c r="K11" s="27" t="s">
        <v>76</v>
      </c>
      <c r="L11" s="27" t="s">
        <v>82</v>
      </c>
    </row>
    <row r="12" customFormat="false" ht="15" hidden="false" customHeight="false" outlineLevel="0" collapsed="false">
      <c r="A12" s="23" t="s">
        <v>83</v>
      </c>
      <c r="C12" s="23" t="s">
        <v>84</v>
      </c>
      <c r="E12" s="27" t="s">
        <v>85</v>
      </c>
      <c r="F12" s="27" t="s">
        <v>86</v>
      </c>
      <c r="G12" s="27" t="s">
        <v>87</v>
      </c>
      <c r="H12" s="27" t="s">
        <v>88</v>
      </c>
      <c r="I12" s="27" t="s">
        <v>89</v>
      </c>
      <c r="J12" s="27" t="s">
        <v>90</v>
      </c>
      <c r="K12" s="27" t="s">
        <v>91</v>
      </c>
      <c r="L12" s="27" t="s">
        <v>92</v>
      </c>
    </row>
    <row r="13" customFormat="false" ht="15" hidden="false" customHeight="false" outlineLevel="0" collapsed="false">
      <c r="A13" s="23" t="s">
        <v>93</v>
      </c>
      <c r="C13" s="23"/>
      <c r="E13" s="27" t="s">
        <v>94</v>
      </c>
      <c r="G13" s="27" t="s">
        <v>95</v>
      </c>
      <c r="H13" s="27" t="s">
        <v>96</v>
      </c>
      <c r="I13" s="27" t="s">
        <v>97</v>
      </c>
      <c r="K13" s="27" t="s">
        <v>98</v>
      </c>
      <c r="L13" s="27" t="s">
        <v>99</v>
      </c>
    </row>
    <row r="14" customFormat="false" ht="15" hidden="false" customHeight="false" outlineLevel="0" collapsed="false">
      <c r="A14" s="23" t="s">
        <v>100</v>
      </c>
      <c r="C14" s="23"/>
      <c r="G14" s="27" t="s">
        <v>101</v>
      </c>
      <c r="H14" s="27" t="s">
        <v>102</v>
      </c>
      <c r="I14" s="27" t="s">
        <v>71</v>
      </c>
      <c r="L14" s="27" t="s">
        <v>103</v>
      </c>
    </row>
    <row r="15" customFormat="false" ht="15" hidden="false" customHeight="false" outlineLevel="0" collapsed="false">
      <c r="A15" s="23" t="s">
        <v>104</v>
      </c>
      <c r="C15" s="23"/>
      <c r="H15" s="27" t="s">
        <v>101</v>
      </c>
    </row>
    <row r="16" customFormat="false" ht="15" hidden="false" customHeight="false" outlineLevel="0" collapsed="false">
      <c r="A16" s="23" t="s">
        <v>105</v>
      </c>
      <c r="C16" s="23"/>
    </row>
    <row r="17" customFormat="false" ht="15" hidden="false" customHeight="false" outlineLevel="0" collapsed="false">
      <c r="A17" s="23" t="s">
        <v>106</v>
      </c>
      <c r="C17" s="23"/>
    </row>
    <row r="18" customFormat="false" ht="15" hidden="false" customHeight="false" outlineLevel="0" collapsed="false">
      <c r="A18" s="23"/>
      <c r="C18" s="23"/>
    </row>
    <row r="19" customFormat="false" ht="15" hidden="false" customHeight="false" outlineLevel="0" collapsed="false">
      <c r="A19" s="23"/>
      <c r="C19" s="23"/>
    </row>
    <row r="20" customFormat="false" ht="15" hidden="false" customHeight="false" outlineLevel="0" collapsed="false">
      <c r="A20" s="23"/>
    </row>
    <row r="21" customFormat="false" ht="15" hidden="false" customHeight="false" outlineLevel="0" collapsed="false">
      <c r="A21" s="23"/>
    </row>
    <row r="22" customFormat="false" ht="15" hidden="false" customHeight="false" outlineLevel="0" collapsed="false">
      <c r="A22" s="23"/>
    </row>
    <row r="23" customFormat="false" ht="15" hidden="false" customHeight="false" outlineLevel="0" collapsed="false">
      <c r="A23" s="23"/>
    </row>
    <row r="24" customFormat="false" ht="15" hidden="false" customHeight="false" outlineLevel="0" collapsed="false">
      <c r="A24" s="23"/>
    </row>
    <row r="26" customFormat="false" ht="15" hidden="false" customHeight="false" outlineLevel="0" collapsed="false">
      <c r="A26" s="28" t="s">
        <v>107</v>
      </c>
    </row>
    <row r="28" customFormat="false" ht="15" hidden="false" customHeight="false" outlineLevel="0" collapsed="false">
      <c r="A28" s="29" t="s">
        <v>108</v>
      </c>
    </row>
    <row r="29" customFormat="false" ht="15" hidden="false" customHeight="false" outlineLevel="0" collapsed="false">
      <c r="A29" s="14" t="s">
        <v>109</v>
      </c>
    </row>
    <row r="30" customFormat="false" ht="15" hidden="false" customHeight="false" outlineLevel="0" collapsed="false">
      <c r="A30" s="14" t="s">
        <v>110</v>
      </c>
    </row>
    <row r="31" customFormat="false" ht="15" hidden="false" customHeight="false" outlineLevel="0" collapsed="false">
      <c r="A31" s="14" t="s">
        <v>111</v>
      </c>
    </row>
    <row r="32" customFormat="false" ht="15" hidden="false" customHeight="false" outlineLevel="0" collapsed="false">
      <c r="A32" s="14" t="s">
        <v>112</v>
      </c>
    </row>
  </sheetData>
  <mergeCells count="3">
    <mergeCell ref="A1:L1"/>
    <mergeCell ref="A2:L2"/>
    <mergeCell ref="C4:H4"/>
  </mergeCells>
  <printOptions headings="false" gridLines="false" gridLinesSet="true" horizontalCentered="false" verticalCentered="false"/>
  <pageMargins left="0.4" right="0.4" top="0.5" bottom="0.5" header="0.511811023622047" footer="0.5"/>
  <pageSetup paperSize="9" scale="100" fitToWidth="1" fitToHeight="0" pageOrder="downThenOver" orientation="landscape" blackAndWhite="false" draft="false" cellComments="none" horizontalDpi="300" verticalDpi="300" copies="1"/>
  <headerFooter differentFirst="false" differentOddEven="false">
    <oddHeader/>
    <oddFooter>&amp;L&amp;8 © Process Lab Pro | processlabpro.com&amp;R&amp;8 &amp;P / &amp;N</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9AA3B5"/>
    <pageSetUpPr fitToPage="true"/>
  </sheetPr>
  <dimension ref="A1:F5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2" ySplit="12" topLeftCell="C13" activePane="bottomRight" state="frozen"/>
      <selection pane="topLeft" activeCell="A1" activeCellId="0" sqref="A1"/>
      <selection pane="topRight" activeCell="C1" activeCellId="0" sqref="C1"/>
      <selection pane="bottomLeft" activeCell="A13" activeCellId="0" sqref="A13"/>
      <selection pane="bottomRight" activeCell="A1" activeCellId="0" sqref="A1"/>
    </sheetView>
  </sheetViews>
  <sheetFormatPr defaultColWidth="8.6796875" defaultRowHeight="15" zeroHeight="false" outlineLevelRow="0" outlineLevelCol="0"/>
  <cols>
    <col collapsed="false" customWidth="true" hidden="false" outlineLevel="0" max="1" min="1" style="0" width="8"/>
    <col collapsed="false" customWidth="true" hidden="false" outlineLevel="0" max="2" min="2" style="0" width="17"/>
    <col collapsed="false" customWidth="true" hidden="false" outlineLevel="0" max="3" min="3" style="0" width="62"/>
    <col collapsed="false" customWidth="true" hidden="false" outlineLevel="0" max="4" min="4" style="0" width="52"/>
    <col collapsed="false" customWidth="true" hidden="false" outlineLevel="0" max="5" min="5" style="0" width="48"/>
    <col collapsed="false" customWidth="true" hidden="false" outlineLevel="0" max="6" min="6" style="0" width="42"/>
  </cols>
  <sheetData>
    <row r="1" customFormat="false" ht="30" hidden="false" customHeight="true" outlineLevel="0" collapsed="false">
      <c r="A1" s="21" t="s">
        <v>113</v>
      </c>
      <c r="B1" s="21"/>
      <c r="C1" s="21"/>
      <c r="D1" s="21"/>
      <c r="E1" s="21"/>
      <c r="F1" s="21"/>
    </row>
    <row r="2" customFormat="false" ht="30" hidden="false" customHeight="true" outlineLevel="0" collapsed="false">
      <c r="A2" s="22" t="s">
        <v>114</v>
      </c>
      <c r="B2" s="22"/>
      <c r="C2" s="22"/>
      <c r="D2" s="22"/>
      <c r="E2" s="22"/>
      <c r="F2" s="22"/>
    </row>
    <row r="4" customFormat="false" ht="15" hidden="false" customHeight="false" outlineLevel="0" collapsed="false">
      <c r="A4" s="29" t="s">
        <v>115</v>
      </c>
    </row>
    <row r="5" customFormat="false" ht="15" hidden="false" customHeight="true" outlineLevel="0" collapsed="false">
      <c r="A5" s="30" t="s">
        <v>116</v>
      </c>
      <c r="B5" s="31" t="s">
        <v>117</v>
      </c>
      <c r="C5" s="32" t="s">
        <v>118</v>
      </c>
      <c r="D5" s="32"/>
      <c r="E5" s="32"/>
      <c r="F5" s="32"/>
    </row>
    <row r="6" customFormat="false" ht="15" hidden="false" customHeight="true" outlineLevel="0" collapsed="false">
      <c r="A6" s="33" t="s">
        <v>119</v>
      </c>
      <c r="B6" s="31" t="s">
        <v>120</v>
      </c>
      <c r="C6" s="32" t="s">
        <v>121</v>
      </c>
      <c r="D6" s="32"/>
      <c r="E6" s="32"/>
      <c r="F6" s="32"/>
    </row>
    <row r="7" customFormat="false" ht="15" hidden="false" customHeight="true" outlineLevel="0" collapsed="false">
      <c r="A7" s="34" t="s">
        <v>122</v>
      </c>
      <c r="B7" s="31" t="s">
        <v>123</v>
      </c>
      <c r="C7" s="32" t="s">
        <v>124</v>
      </c>
      <c r="D7" s="32"/>
      <c r="E7" s="32"/>
      <c r="F7" s="32"/>
    </row>
    <row r="8" customFormat="false" ht="15" hidden="false" customHeight="true" outlineLevel="0" collapsed="false">
      <c r="A8" s="35" t="s">
        <v>125</v>
      </c>
      <c r="B8" s="31" t="s">
        <v>126</v>
      </c>
      <c r="C8" s="32" t="s">
        <v>127</v>
      </c>
      <c r="D8" s="32"/>
      <c r="E8" s="32"/>
      <c r="F8" s="32"/>
    </row>
    <row r="9" customFormat="false" ht="15" hidden="false" customHeight="true" outlineLevel="0" collapsed="false">
      <c r="A9" s="36" t="s">
        <v>128</v>
      </c>
      <c r="B9" s="31" t="s">
        <v>129</v>
      </c>
      <c r="C9" s="32" t="s">
        <v>130</v>
      </c>
      <c r="D9" s="32"/>
      <c r="E9" s="32"/>
      <c r="F9" s="32"/>
    </row>
    <row r="10" customFormat="false" ht="15" hidden="false" customHeight="true" outlineLevel="0" collapsed="false">
      <c r="A10" s="37" t="s">
        <v>131</v>
      </c>
      <c r="B10" s="31" t="s">
        <v>98</v>
      </c>
      <c r="C10" s="32" t="s">
        <v>132</v>
      </c>
      <c r="D10" s="32"/>
      <c r="E10" s="32"/>
      <c r="F10" s="32"/>
    </row>
    <row r="12" customFormat="false" ht="15" hidden="false" customHeight="false" outlineLevel="0" collapsed="false">
      <c r="A12" s="26" t="s">
        <v>133</v>
      </c>
      <c r="B12" s="26" t="s">
        <v>134</v>
      </c>
      <c r="C12" s="26" t="s">
        <v>135</v>
      </c>
      <c r="D12" s="26" t="s">
        <v>136</v>
      </c>
      <c r="E12" s="26" t="s">
        <v>137</v>
      </c>
      <c r="F12" s="26" t="s">
        <v>138</v>
      </c>
    </row>
    <row r="13" customFormat="false" ht="57.75" hidden="false" customHeight="true" outlineLevel="0" collapsed="false">
      <c r="A13" s="36" t="s">
        <v>139</v>
      </c>
      <c r="B13" s="38" t="s">
        <v>73</v>
      </c>
      <c r="C13" s="23" t="s">
        <v>140</v>
      </c>
      <c r="D13" s="23" t="s">
        <v>141</v>
      </c>
      <c r="E13" s="23" t="s">
        <v>142</v>
      </c>
      <c r="F13" s="23" t="s">
        <v>143</v>
      </c>
    </row>
    <row r="14" customFormat="false" ht="57.75" hidden="false" customHeight="true" outlineLevel="0" collapsed="false">
      <c r="A14" s="36" t="s">
        <v>144</v>
      </c>
      <c r="B14" s="38" t="s">
        <v>73</v>
      </c>
      <c r="C14" s="23" t="s">
        <v>145</v>
      </c>
      <c r="D14" s="23" t="s">
        <v>146</v>
      </c>
      <c r="E14" s="23" t="s">
        <v>147</v>
      </c>
      <c r="F14" s="23" t="s">
        <v>148</v>
      </c>
    </row>
    <row r="15" customFormat="false" ht="57.75" hidden="false" customHeight="true" outlineLevel="0" collapsed="false">
      <c r="A15" s="36" t="s">
        <v>149</v>
      </c>
      <c r="B15" s="38" t="s">
        <v>73</v>
      </c>
      <c r="C15" s="23" t="s">
        <v>150</v>
      </c>
      <c r="D15" s="23" t="s">
        <v>151</v>
      </c>
      <c r="E15" s="23" t="s">
        <v>152</v>
      </c>
      <c r="F15" s="23" t="s">
        <v>153</v>
      </c>
    </row>
    <row r="16" customFormat="false" ht="57.75" hidden="false" customHeight="true" outlineLevel="0" collapsed="false">
      <c r="A16" s="36" t="s">
        <v>154</v>
      </c>
      <c r="B16" s="38" t="s">
        <v>73</v>
      </c>
      <c r="C16" s="23" t="s">
        <v>155</v>
      </c>
      <c r="D16" s="23" t="s">
        <v>156</v>
      </c>
      <c r="E16" s="23" t="s">
        <v>157</v>
      </c>
      <c r="F16" s="23" t="s">
        <v>158</v>
      </c>
    </row>
    <row r="17" customFormat="false" ht="57.75" hidden="false" customHeight="true" outlineLevel="0" collapsed="false">
      <c r="A17" s="36" t="s">
        <v>159</v>
      </c>
      <c r="B17" s="38" t="s">
        <v>73</v>
      </c>
      <c r="C17" s="23" t="s">
        <v>160</v>
      </c>
      <c r="D17" s="23" t="s">
        <v>161</v>
      </c>
      <c r="E17" s="23" t="s">
        <v>162</v>
      </c>
      <c r="F17" s="23" t="s">
        <v>163</v>
      </c>
    </row>
    <row r="18" customFormat="false" ht="57.75" hidden="false" customHeight="true" outlineLevel="0" collapsed="false">
      <c r="A18" s="36" t="s">
        <v>164</v>
      </c>
      <c r="B18" s="38" t="s">
        <v>73</v>
      </c>
      <c r="C18" s="23" t="s">
        <v>165</v>
      </c>
      <c r="D18" s="23" t="s">
        <v>166</v>
      </c>
      <c r="E18" s="23" t="s">
        <v>167</v>
      </c>
      <c r="F18" s="23" t="s">
        <v>168</v>
      </c>
    </row>
    <row r="19" customFormat="false" ht="57.75" hidden="false" customHeight="true" outlineLevel="0" collapsed="false">
      <c r="A19" s="36" t="s">
        <v>169</v>
      </c>
      <c r="B19" s="38" t="s">
        <v>73</v>
      </c>
      <c r="C19" s="23" t="s">
        <v>170</v>
      </c>
      <c r="D19" s="23" t="s">
        <v>171</v>
      </c>
      <c r="E19" s="23" t="s">
        <v>172</v>
      </c>
      <c r="F19" s="23" t="s">
        <v>173</v>
      </c>
    </row>
    <row r="20" customFormat="false" ht="57.75" hidden="false" customHeight="true" outlineLevel="0" collapsed="false">
      <c r="A20" s="36" t="s">
        <v>174</v>
      </c>
      <c r="B20" s="38" t="s">
        <v>73</v>
      </c>
      <c r="C20" s="23" t="s">
        <v>175</v>
      </c>
      <c r="D20" s="23" t="s">
        <v>176</v>
      </c>
      <c r="E20" s="23" t="s">
        <v>177</v>
      </c>
      <c r="F20" s="23" t="s">
        <v>178</v>
      </c>
    </row>
    <row r="21" customFormat="false" ht="57.75" hidden="false" customHeight="true" outlineLevel="0" collapsed="false">
      <c r="A21" s="39" t="s">
        <v>179</v>
      </c>
      <c r="B21" s="40" t="s">
        <v>82</v>
      </c>
      <c r="C21" s="23" t="s">
        <v>180</v>
      </c>
      <c r="D21" s="23" t="s">
        <v>181</v>
      </c>
      <c r="E21" s="23" t="s">
        <v>182</v>
      </c>
      <c r="F21" s="23" t="s">
        <v>183</v>
      </c>
    </row>
    <row r="22" customFormat="false" ht="57.75" hidden="false" customHeight="true" outlineLevel="0" collapsed="false">
      <c r="A22" s="39" t="s">
        <v>184</v>
      </c>
      <c r="B22" s="40" t="s">
        <v>82</v>
      </c>
      <c r="C22" s="23" t="s">
        <v>185</v>
      </c>
      <c r="D22" s="23" t="s">
        <v>186</v>
      </c>
      <c r="E22" s="23" t="s">
        <v>187</v>
      </c>
      <c r="F22" s="23" t="s">
        <v>188</v>
      </c>
    </row>
    <row r="23" customFormat="false" ht="57.75" hidden="false" customHeight="true" outlineLevel="0" collapsed="false">
      <c r="A23" s="39" t="s">
        <v>189</v>
      </c>
      <c r="B23" s="40" t="s">
        <v>82</v>
      </c>
      <c r="C23" s="23" t="s">
        <v>190</v>
      </c>
      <c r="D23" s="23" t="s">
        <v>191</v>
      </c>
      <c r="E23" s="23" t="s">
        <v>192</v>
      </c>
      <c r="F23" s="23" t="s">
        <v>193</v>
      </c>
    </row>
    <row r="24" customFormat="false" ht="57.75" hidden="false" customHeight="true" outlineLevel="0" collapsed="false">
      <c r="A24" s="39" t="s">
        <v>194</v>
      </c>
      <c r="B24" s="40" t="s">
        <v>82</v>
      </c>
      <c r="C24" s="23" t="s">
        <v>195</v>
      </c>
      <c r="D24" s="23" t="s">
        <v>196</v>
      </c>
      <c r="E24" s="23" t="s">
        <v>197</v>
      </c>
      <c r="F24" s="23" t="s">
        <v>198</v>
      </c>
    </row>
    <row r="25" customFormat="false" ht="57.75" hidden="false" customHeight="true" outlineLevel="0" collapsed="false">
      <c r="A25" s="39" t="s">
        <v>199</v>
      </c>
      <c r="B25" s="40" t="s">
        <v>82</v>
      </c>
      <c r="C25" s="23" t="s">
        <v>200</v>
      </c>
      <c r="D25" s="23" t="s">
        <v>201</v>
      </c>
      <c r="E25" s="23" t="s">
        <v>202</v>
      </c>
      <c r="F25" s="23" t="s">
        <v>203</v>
      </c>
    </row>
    <row r="26" customFormat="false" ht="57.75" hidden="false" customHeight="true" outlineLevel="0" collapsed="false">
      <c r="A26" s="39" t="s">
        <v>204</v>
      </c>
      <c r="B26" s="40" t="s">
        <v>82</v>
      </c>
      <c r="C26" s="23" t="s">
        <v>205</v>
      </c>
      <c r="D26" s="23" t="s">
        <v>206</v>
      </c>
      <c r="E26" s="23" t="s">
        <v>207</v>
      </c>
      <c r="F26" s="23" t="s">
        <v>208</v>
      </c>
    </row>
    <row r="27" customFormat="false" ht="57.75" hidden="false" customHeight="true" outlineLevel="0" collapsed="false">
      <c r="A27" s="39" t="s">
        <v>209</v>
      </c>
      <c r="B27" s="40" t="s">
        <v>82</v>
      </c>
      <c r="C27" s="23" t="s">
        <v>210</v>
      </c>
      <c r="D27" s="23" t="s">
        <v>211</v>
      </c>
      <c r="E27" s="23" t="s">
        <v>212</v>
      </c>
      <c r="F27" s="23" t="s">
        <v>213</v>
      </c>
    </row>
    <row r="28" customFormat="false" ht="57.75" hidden="false" customHeight="true" outlineLevel="0" collapsed="false">
      <c r="A28" s="39" t="s">
        <v>214</v>
      </c>
      <c r="B28" s="40" t="s">
        <v>82</v>
      </c>
      <c r="C28" s="23" t="s">
        <v>215</v>
      </c>
      <c r="D28" s="23" t="s">
        <v>216</v>
      </c>
      <c r="E28" s="23" t="s">
        <v>217</v>
      </c>
      <c r="F28" s="23" t="s">
        <v>218</v>
      </c>
    </row>
    <row r="29" customFormat="false" ht="57.75" hidden="false" customHeight="true" outlineLevel="0" collapsed="false">
      <c r="A29" s="30" t="s">
        <v>219</v>
      </c>
      <c r="B29" s="41" t="s">
        <v>92</v>
      </c>
      <c r="C29" s="23" t="s">
        <v>220</v>
      </c>
      <c r="D29" s="23" t="s">
        <v>221</v>
      </c>
      <c r="E29" s="23" t="s">
        <v>222</v>
      </c>
      <c r="F29" s="23" t="s">
        <v>223</v>
      </c>
    </row>
    <row r="30" customFormat="false" ht="57.75" hidden="false" customHeight="true" outlineLevel="0" collapsed="false">
      <c r="A30" s="30" t="s">
        <v>224</v>
      </c>
      <c r="B30" s="41" t="s">
        <v>92</v>
      </c>
      <c r="C30" s="23" t="s">
        <v>225</v>
      </c>
      <c r="D30" s="23" t="s">
        <v>226</v>
      </c>
      <c r="E30" s="23" t="s">
        <v>227</v>
      </c>
      <c r="F30" s="23" t="s">
        <v>228</v>
      </c>
    </row>
    <row r="31" customFormat="false" ht="57.75" hidden="false" customHeight="true" outlineLevel="0" collapsed="false">
      <c r="A31" s="30" t="s">
        <v>229</v>
      </c>
      <c r="B31" s="41" t="s">
        <v>92</v>
      </c>
      <c r="C31" s="23" t="s">
        <v>230</v>
      </c>
      <c r="D31" s="23" t="s">
        <v>231</v>
      </c>
      <c r="E31" s="23" t="s">
        <v>232</v>
      </c>
      <c r="F31" s="23" t="s">
        <v>233</v>
      </c>
    </row>
    <row r="32" customFormat="false" ht="57.75" hidden="false" customHeight="true" outlineLevel="0" collapsed="false">
      <c r="A32" s="30" t="s">
        <v>234</v>
      </c>
      <c r="B32" s="41" t="s">
        <v>92</v>
      </c>
      <c r="C32" s="23" t="s">
        <v>235</v>
      </c>
      <c r="D32" s="23" t="s">
        <v>236</v>
      </c>
      <c r="E32" s="23" t="s">
        <v>237</v>
      </c>
      <c r="F32" s="23" t="s">
        <v>238</v>
      </c>
    </row>
    <row r="33" customFormat="false" ht="57.75" hidden="false" customHeight="true" outlineLevel="0" collapsed="false">
      <c r="A33" s="30" t="s">
        <v>239</v>
      </c>
      <c r="B33" s="41" t="s">
        <v>92</v>
      </c>
      <c r="C33" s="23" t="s">
        <v>240</v>
      </c>
      <c r="D33" s="23" t="s">
        <v>241</v>
      </c>
      <c r="E33" s="23" t="s">
        <v>242</v>
      </c>
      <c r="F33" s="23" t="s">
        <v>243</v>
      </c>
    </row>
    <row r="34" customFormat="false" ht="57.75" hidden="false" customHeight="true" outlineLevel="0" collapsed="false">
      <c r="A34" s="30" t="s">
        <v>244</v>
      </c>
      <c r="B34" s="41" t="s">
        <v>92</v>
      </c>
      <c r="C34" s="23" t="s">
        <v>245</v>
      </c>
      <c r="D34" s="23" t="s">
        <v>246</v>
      </c>
      <c r="E34" s="23" t="s">
        <v>247</v>
      </c>
      <c r="F34" s="23" t="s">
        <v>248</v>
      </c>
    </row>
    <row r="35" customFormat="false" ht="57.75" hidden="false" customHeight="true" outlineLevel="0" collapsed="false">
      <c r="A35" s="30" t="s">
        <v>249</v>
      </c>
      <c r="B35" s="41" t="s">
        <v>92</v>
      </c>
      <c r="C35" s="23" t="s">
        <v>250</v>
      </c>
      <c r="D35" s="23" t="s">
        <v>251</v>
      </c>
      <c r="E35" s="23" t="s">
        <v>252</v>
      </c>
      <c r="F35" s="23" t="s">
        <v>253</v>
      </c>
    </row>
    <row r="36" customFormat="false" ht="57.75" hidden="false" customHeight="true" outlineLevel="0" collapsed="false">
      <c r="A36" s="30" t="s">
        <v>254</v>
      </c>
      <c r="B36" s="41" t="s">
        <v>92</v>
      </c>
      <c r="C36" s="23" t="s">
        <v>255</v>
      </c>
      <c r="D36" s="23" t="s">
        <v>256</v>
      </c>
      <c r="E36" s="23" t="s">
        <v>257</v>
      </c>
      <c r="F36" s="23" t="s">
        <v>258</v>
      </c>
    </row>
    <row r="37" customFormat="false" ht="57.75" hidden="false" customHeight="true" outlineLevel="0" collapsed="false">
      <c r="A37" s="42" t="s">
        <v>259</v>
      </c>
      <c r="B37" s="43" t="s">
        <v>99</v>
      </c>
      <c r="C37" s="23" t="s">
        <v>260</v>
      </c>
      <c r="D37" s="23" t="s">
        <v>261</v>
      </c>
      <c r="E37" s="23" t="s">
        <v>262</v>
      </c>
      <c r="F37" s="23" t="s">
        <v>263</v>
      </c>
    </row>
    <row r="38" customFormat="false" ht="57.75" hidden="false" customHeight="true" outlineLevel="0" collapsed="false">
      <c r="A38" s="42" t="s">
        <v>264</v>
      </c>
      <c r="B38" s="43" t="s">
        <v>99</v>
      </c>
      <c r="C38" s="23" t="s">
        <v>265</v>
      </c>
      <c r="D38" s="23" t="s">
        <v>266</v>
      </c>
      <c r="E38" s="23" t="s">
        <v>267</v>
      </c>
      <c r="F38" s="23" t="s">
        <v>268</v>
      </c>
    </row>
    <row r="39" customFormat="false" ht="57.75" hidden="false" customHeight="true" outlineLevel="0" collapsed="false">
      <c r="A39" s="42" t="s">
        <v>269</v>
      </c>
      <c r="B39" s="43" t="s">
        <v>99</v>
      </c>
      <c r="C39" s="23" t="s">
        <v>270</v>
      </c>
      <c r="D39" s="23" t="s">
        <v>271</v>
      </c>
      <c r="E39" s="23" t="s">
        <v>272</v>
      </c>
      <c r="F39" s="23" t="s">
        <v>273</v>
      </c>
    </row>
    <row r="40" customFormat="false" ht="57.75" hidden="false" customHeight="true" outlineLevel="0" collapsed="false">
      <c r="A40" s="42" t="s">
        <v>274</v>
      </c>
      <c r="B40" s="43" t="s">
        <v>99</v>
      </c>
      <c r="C40" s="23" t="s">
        <v>275</v>
      </c>
      <c r="D40" s="23" t="s">
        <v>276</v>
      </c>
      <c r="E40" s="23" t="s">
        <v>277</v>
      </c>
      <c r="F40" s="23" t="s">
        <v>278</v>
      </c>
    </row>
    <row r="41" customFormat="false" ht="57.75" hidden="false" customHeight="true" outlineLevel="0" collapsed="false">
      <c r="A41" s="42" t="s">
        <v>279</v>
      </c>
      <c r="B41" s="43" t="s">
        <v>99</v>
      </c>
      <c r="C41" s="23" t="s">
        <v>280</v>
      </c>
      <c r="D41" s="23" t="s">
        <v>281</v>
      </c>
      <c r="E41" s="23" t="s">
        <v>282</v>
      </c>
      <c r="F41" s="23" t="s">
        <v>283</v>
      </c>
    </row>
    <row r="42" customFormat="false" ht="57.75" hidden="false" customHeight="true" outlineLevel="0" collapsed="false">
      <c r="A42" s="42" t="s">
        <v>284</v>
      </c>
      <c r="B42" s="43" t="s">
        <v>99</v>
      </c>
      <c r="C42" s="23" t="s">
        <v>285</v>
      </c>
      <c r="D42" s="23" t="s">
        <v>286</v>
      </c>
      <c r="E42" s="23" t="s">
        <v>287</v>
      </c>
      <c r="F42" s="23" t="s">
        <v>288</v>
      </c>
    </row>
    <row r="43" customFormat="false" ht="57.75" hidden="false" customHeight="true" outlineLevel="0" collapsed="false">
      <c r="A43" s="42" t="s">
        <v>289</v>
      </c>
      <c r="B43" s="43" t="s">
        <v>99</v>
      </c>
      <c r="C43" s="23" t="s">
        <v>290</v>
      </c>
      <c r="D43" s="23" t="s">
        <v>291</v>
      </c>
      <c r="E43" s="23" t="s">
        <v>292</v>
      </c>
      <c r="F43" s="23" t="s">
        <v>293</v>
      </c>
    </row>
    <row r="44" customFormat="false" ht="57.75" hidden="false" customHeight="true" outlineLevel="0" collapsed="false">
      <c r="A44" s="42" t="s">
        <v>294</v>
      </c>
      <c r="B44" s="43" t="s">
        <v>99</v>
      </c>
      <c r="C44" s="23" t="s">
        <v>295</v>
      </c>
      <c r="D44" s="23" t="s">
        <v>296</v>
      </c>
      <c r="E44" s="23" t="s">
        <v>297</v>
      </c>
      <c r="F44" s="23" t="s">
        <v>298</v>
      </c>
    </row>
    <row r="45" customFormat="false" ht="57.75" hidden="false" customHeight="true" outlineLevel="0" collapsed="false">
      <c r="A45" s="44" t="s">
        <v>299</v>
      </c>
      <c r="B45" s="45" t="s">
        <v>103</v>
      </c>
      <c r="C45" s="23" t="s">
        <v>300</v>
      </c>
      <c r="D45" s="23" t="s">
        <v>301</v>
      </c>
      <c r="E45" s="23" t="s">
        <v>302</v>
      </c>
      <c r="F45" s="23" t="s">
        <v>303</v>
      </c>
    </row>
    <row r="46" customFormat="false" ht="57.75" hidden="false" customHeight="true" outlineLevel="0" collapsed="false">
      <c r="A46" s="44" t="s">
        <v>304</v>
      </c>
      <c r="B46" s="45" t="s">
        <v>103</v>
      </c>
      <c r="C46" s="23" t="s">
        <v>305</v>
      </c>
      <c r="D46" s="23" t="s">
        <v>306</v>
      </c>
      <c r="E46" s="23" t="s">
        <v>307</v>
      </c>
      <c r="F46" s="23" t="s">
        <v>308</v>
      </c>
    </row>
    <row r="47" customFormat="false" ht="57.75" hidden="false" customHeight="true" outlineLevel="0" collapsed="false">
      <c r="A47" s="44" t="s">
        <v>309</v>
      </c>
      <c r="B47" s="45" t="s">
        <v>103</v>
      </c>
      <c r="C47" s="23" t="s">
        <v>310</v>
      </c>
      <c r="D47" s="23" t="s">
        <v>311</v>
      </c>
      <c r="E47" s="23" t="s">
        <v>312</v>
      </c>
      <c r="F47" s="23" t="s">
        <v>313</v>
      </c>
    </row>
    <row r="48" customFormat="false" ht="57.75" hidden="false" customHeight="true" outlineLevel="0" collapsed="false">
      <c r="A48" s="44" t="s">
        <v>314</v>
      </c>
      <c r="B48" s="45" t="s">
        <v>103</v>
      </c>
      <c r="C48" s="23" t="s">
        <v>315</v>
      </c>
      <c r="D48" s="23" t="s">
        <v>316</v>
      </c>
      <c r="E48" s="23" t="s">
        <v>317</v>
      </c>
      <c r="F48" s="23" t="s">
        <v>318</v>
      </c>
    </row>
    <row r="49" customFormat="false" ht="57.75" hidden="false" customHeight="true" outlineLevel="0" collapsed="false">
      <c r="A49" s="44" t="s">
        <v>319</v>
      </c>
      <c r="B49" s="45" t="s">
        <v>103</v>
      </c>
      <c r="C49" s="23" t="s">
        <v>320</v>
      </c>
      <c r="D49" s="23" t="s">
        <v>321</v>
      </c>
      <c r="E49" s="23" t="s">
        <v>322</v>
      </c>
      <c r="F49" s="23" t="s">
        <v>323</v>
      </c>
    </row>
    <row r="50" customFormat="false" ht="57.75" hidden="false" customHeight="true" outlineLevel="0" collapsed="false">
      <c r="A50" s="44" t="s">
        <v>324</v>
      </c>
      <c r="B50" s="45" t="s">
        <v>103</v>
      </c>
      <c r="C50" s="23" t="s">
        <v>325</v>
      </c>
      <c r="D50" s="23" t="s">
        <v>326</v>
      </c>
      <c r="E50" s="23" t="s">
        <v>327</v>
      </c>
      <c r="F50" s="23" t="s">
        <v>328</v>
      </c>
    </row>
    <row r="51" customFormat="false" ht="57.75" hidden="false" customHeight="true" outlineLevel="0" collapsed="false">
      <c r="A51" s="44" t="s">
        <v>329</v>
      </c>
      <c r="B51" s="45" t="s">
        <v>103</v>
      </c>
      <c r="C51" s="23" t="s">
        <v>330</v>
      </c>
      <c r="D51" s="23" t="s">
        <v>331</v>
      </c>
      <c r="E51" s="23" t="s">
        <v>332</v>
      </c>
      <c r="F51" s="23" t="s">
        <v>333</v>
      </c>
    </row>
    <row r="52" customFormat="false" ht="57.75" hidden="false" customHeight="true" outlineLevel="0" collapsed="false">
      <c r="A52" s="44" t="s">
        <v>334</v>
      </c>
      <c r="B52" s="45" t="s">
        <v>103</v>
      </c>
      <c r="C52" s="23" t="s">
        <v>335</v>
      </c>
      <c r="D52" s="23" t="s">
        <v>336</v>
      </c>
      <c r="E52" s="23" t="s">
        <v>337</v>
      </c>
      <c r="F52" s="23" t="s">
        <v>338</v>
      </c>
    </row>
  </sheetData>
  <mergeCells count="8">
    <mergeCell ref="A1:F1"/>
    <mergeCell ref="A2:F2"/>
    <mergeCell ref="C5:F5"/>
    <mergeCell ref="C6:F6"/>
    <mergeCell ref="C7:F7"/>
    <mergeCell ref="C8:F8"/>
    <mergeCell ref="C9:F9"/>
    <mergeCell ref="C10:F10"/>
  </mergeCells>
  <printOptions headings="false" gridLines="false" gridLinesSet="true" horizontalCentered="false" verticalCentered="false"/>
  <pageMargins left="0.4" right="0.4" top="0.5" bottom="0.5" header="0.511811023622047" footer="0.5"/>
  <pageSetup paperSize="9" scale="100" fitToWidth="1" fitToHeight="0" pageOrder="downThenOver" orientation="landscape" blackAndWhite="false" draft="false" cellComments="none" horizontalDpi="300" verticalDpi="300" copies="1"/>
  <headerFooter differentFirst="false" differentOddEven="false">
    <oddHeader/>
    <oddFooter>&amp;L&amp;8 © Process Lab Pro | processlabpro.com&amp;R&amp;8 &amp;P / &amp;N</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F4FD8"/>
    <pageSetUpPr fitToPage="true"/>
  </sheetPr>
  <dimension ref="A1:BJ63"/>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pane xSplit="2" ySplit="7" topLeftCell="C8" activePane="bottomRight" state="frozen"/>
      <selection pane="topLeft" activeCell="A1" activeCellId="0" sqref="A1"/>
      <selection pane="topRight" activeCell="C1" activeCellId="0" sqref="C1"/>
      <selection pane="bottomLeft" activeCell="A8" activeCellId="0" sqref="A8"/>
      <selection pane="bottomRight" activeCell="A1" activeCellId="0" sqref="A1"/>
    </sheetView>
  </sheetViews>
  <sheetFormatPr defaultColWidth="8.6796875" defaultRowHeight="15" zeroHeight="false" outlineLevelRow="0" outlineLevelCol="0"/>
  <cols>
    <col collapsed="false" customWidth="true" hidden="false" outlineLevel="0" max="1" min="1" style="0" width="6"/>
    <col collapsed="false" customWidth="true" hidden="false" outlineLevel="0" max="2" min="2" style="0" width="60"/>
    <col collapsed="false" customWidth="true" hidden="false" outlineLevel="0" max="62" min="3" style="0" width="11.5"/>
  </cols>
  <sheetData>
    <row r="1" customFormat="false" ht="30" hidden="false" customHeight="true" outlineLevel="0" collapsed="false">
      <c r="A1" s="21" t="s">
        <v>339</v>
      </c>
      <c r="B1" s="21"/>
      <c r="C1" s="21"/>
      <c r="D1" s="21"/>
      <c r="E1" s="21"/>
      <c r="F1" s="21"/>
      <c r="G1" s="21"/>
      <c r="H1" s="21"/>
      <c r="I1" s="21"/>
      <c r="J1" s="21"/>
      <c r="K1" s="21"/>
      <c r="L1" s="21"/>
      <c r="M1" s="21"/>
      <c r="N1" s="21"/>
    </row>
    <row r="2" customFormat="false" ht="27.75" hidden="false" customHeight="true" outlineLevel="0" collapsed="false">
      <c r="A2" s="22" t="s">
        <v>340</v>
      </c>
      <c r="B2" s="22"/>
      <c r="C2" s="22"/>
      <c r="D2" s="22"/>
      <c r="E2" s="22"/>
      <c r="F2" s="22"/>
      <c r="G2" s="22"/>
      <c r="H2" s="22"/>
      <c r="I2" s="22"/>
      <c r="J2" s="22"/>
      <c r="K2" s="22"/>
      <c r="L2" s="22"/>
      <c r="M2" s="22"/>
      <c r="N2" s="22"/>
    </row>
    <row r="3" customFormat="false" ht="15" hidden="false" customHeight="false" outlineLevel="0" collapsed="false">
      <c r="A3" s="46" t="s">
        <v>341</v>
      </c>
      <c r="B3" s="46"/>
      <c r="C3" s="47" t="n">
        <v>1</v>
      </c>
      <c r="D3" s="47" t="n">
        <v>2</v>
      </c>
      <c r="E3" s="47" t="n">
        <v>3</v>
      </c>
      <c r="F3" s="47" t="n">
        <v>4</v>
      </c>
      <c r="G3" s="47" t="n">
        <v>5</v>
      </c>
      <c r="H3" s="47" t="n">
        <v>6</v>
      </c>
      <c r="I3" s="47" t="n">
        <v>7</v>
      </c>
      <c r="J3" s="47" t="n">
        <v>8</v>
      </c>
      <c r="K3" s="47" t="n">
        <v>9</v>
      </c>
      <c r="L3" s="47" t="n">
        <v>10</v>
      </c>
      <c r="M3" s="47" t="n">
        <v>11</v>
      </c>
      <c r="N3" s="47" t="n">
        <v>12</v>
      </c>
      <c r="O3" s="47" t="n">
        <v>13</v>
      </c>
      <c r="P3" s="47" t="n">
        <v>14</v>
      </c>
      <c r="Q3" s="47" t="n">
        <v>15</v>
      </c>
      <c r="R3" s="47" t="n">
        <v>16</v>
      </c>
      <c r="S3" s="47" t="n">
        <v>17</v>
      </c>
      <c r="T3" s="47" t="n">
        <v>18</v>
      </c>
      <c r="U3" s="47" t="n">
        <v>19</v>
      </c>
      <c r="V3" s="47" t="n">
        <v>20</v>
      </c>
      <c r="W3" s="47" t="n">
        <v>21</v>
      </c>
      <c r="X3" s="47" t="n">
        <v>22</v>
      </c>
      <c r="Y3" s="47" t="n">
        <v>23</v>
      </c>
      <c r="Z3" s="47" t="n">
        <v>24</v>
      </c>
      <c r="AA3" s="47" t="n">
        <v>25</v>
      </c>
      <c r="AB3" s="47" t="n">
        <v>26</v>
      </c>
      <c r="AC3" s="47" t="n">
        <v>27</v>
      </c>
      <c r="AD3" s="47" t="n">
        <v>28</v>
      </c>
      <c r="AE3" s="47" t="n">
        <v>29</v>
      </c>
      <c r="AF3" s="47" t="n">
        <v>30</v>
      </c>
      <c r="AG3" s="47" t="n">
        <v>31</v>
      </c>
      <c r="AH3" s="47" t="n">
        <v>32</v>
      </c>
      <c r="AI3" s="47" t="n">
        <v>33</v>
      </c>
      <c r="AJ3" s="47" t="n">
        <v>34</v>
      </c>
      <c r="AK3" s="47" t="n">
        <v>35</v>
      </c>
      <c r="AL3" s="47" t="n">
        <v>36</v>
      </c>
      <c r="AM3" s="47" t="n">
        <v>37</v>
      </c>
      <c r="AN3" s="47" t="n">
        <v>38</v>
      </c>
      <c r="AO3" s="47" t="n">
        <v>39</v>
      </c>
      <c r="AP3" s="47" t="n">
        <v>40</v>
      </c>
      <c r="AQ3" s="47" t="n">
        <v>41</v>
      </c>
      <c r="AR3" s="47" t="n">
        <v>42</v>
      </c>
      <c r="AS3" s="47" t="n">
        <v>43</v>
      </c>
      <c r="AT3" s="47" t="n">
        <v>44</v>
      </c>
      <c r="AU3" s="47" t="n">
        <v>45</v>
      </c>
      <c r="AV3" s="47" t="n">
        <v>46</v>
      </c>
      <c r="AW3" s="47" t="n">
        <v>47</v>
      </c>
      <c r="AX3" s="47" t="n">
        <v>48</v>
      </c>
      <c r="AY3" s="47" t="n">
        <v>49</v>
      </c>
      <c r="AZ3" s="47" t="n">
        <v>50</v>
      </c>
      <c r="BA3" s="47" t="n">
        <v>51</v>
      </c>
      <c r="BB3" s="47" t="n">
        <v>52</v>
      </c>
      <c r="BC3" s="47" t="n">
        <v>53</v>
      </c>
      <c r="BD3" s="47" t="n">
        <v>54</v>
      </c>
      <c r="BE3" s="47" t="n">
        <v>55</v>
      </c>
      <c r="BF3" s="47" t="n">
        <v>56</v>
      </c>
      <c r="BG3" s="47" t="n">
        <v>57</v>
      </c>
      <c r="BH3" s="47" t="n">
        <v>58</v>
      </c>
      <c r="BI3" s="47" t="n">
        <v>59</v>
      </c>
      <c r="BJ3" s="47" t="n">
        <v>60</v>
      </c>
    </row>
    <row r="4" customFormat="false" ht="15" hidden="false" customHeight="false" outlineLevel="0" collapsed="false">
      <c r="A4" s="46" t="s">
        <v>342</v>
      </c>
      <c r="B4" s="46"/>
      <c r="C4" s="48"/>
      <c r="D4" s="48"/>
      <c r="E4" s="48"/>
      <c r="F4" s="48"/>
      <c r="G4" s="48"/>
      <c r="H4" s="48"/>
      <c r="I4" s="48"/>
      <c r="J4" s="48"/>
      <c r="K4" s="48"/>
      <c r="L4" s="48"/>
      <c r="M4" s="48"/>
      <c r="N4" s="48"/>
      <c r="O4" s="48"/>
      <c r="P4" s="48"/>
      <c r="Q4" s="48"/>
      <c r="R4" s="48"/>
      <c r="S4" s="48"/>
      <c r="T4" s="48"/>
      <c r="U4" s="48"/>
      <c r="V4" s="48"/>
      <c r="W4" s="48"/>
      <c r="X4" s="48"/>
      <c r="Y4" s="48"/>
      <c r="Z4" s="48"/>
      <c r="AA4" s="48"/>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c r="BB4" s="48"/>
      <c r="BC4" s="48"/>
      <c r="BD4" s="48"/>
      <c r="BE4" s="48"/>
      <c r="BF4" s="48"/>
      <c r="BG4" s="48"/>
      <c r="BH4" s="48"/>
      <c r="BI4" s="48"/>
      <c r="BJ4" s="48"/>
    </row>
    <row r="5" customFormat="false" ht="39.75" hidden="false" customHeight="true" outlineLevel="0" collapsed="false">
      <c r="A5" s="46" t="s">
        <v>343</v>
      </c>
      <c r="B5" s="46"/>
      <c r="C5" s="49"/>
      <c r="D5" s="49"/>
      <c r="E5" s="49"/>
      <c r="F5" s="49"/>
      <c r="G5" s="49"/>
      <c r="H5" s="49"/>
      <c r="I5" s="49"/>
      <c r="J5" s="49"/>
      <c r="K5" s="49"/>
      <c r="L5" s="49"/>
      <c r="M5" s="49"/>
      <c r="N5" s="49"/>
      <c r="O5" s="49"/>
      <c r="P5" s="49"/>
      <c r="Q5" s="49"/>
      <c r="R5" s="49"/>
      <c r="S5" s="49"/>
      <c r="T5" s="49"/>
      <c r="U5" s="49"/>
      <c r="V5" s="49"/>
      <c r="W5" s="49"/>
      <c r="X5" s="49"/>
      <c r="Y5" s="49"/>
      <c r="Z5" s="49"/>
      <c r="AA5" s="49"/>
      <c r="AB5" s="49"/>
      <c r="AC5" s="49"/>
      <c r="AD5" s="49"/>
      <c r="AE5" s="49"/>
      <c r="AF5" s="49"/>
      <c r="AG5" s="49"/>
      <c r="AH5" s="49"/>
      <c r="AI5" s="49"/>
      <c r="AJ5" s="49"/>
      <c r="AK5" s="49"/>
      <c r="AL5" s="49"/>
      <c r="AM5" s="49"/>
      <c r="AN5" s="49"/>
      <c r="AO5" s="49"/>
      <c r="AP5" s="49"/>
      <c r="AQ5" s="49"/>
      <c r="AR5" s="49"/>
      <c r="AS5" s="49"/>
      <c r="AT5" s="49"/>
      <c r="AU5" s="49"/>
      <c r="AV5" s="49"/>
      <c r="AW5" s="49"/>
      <c r="AX5" s="49"/>
      <c r="AY5" s="49"/>
      <c r="AZ5" s="49"/>
      <c r="BA5" s="49"/>
      <c r="BB5" s="49"/>
      <c r="BC5" s="49"/>
      <c r="BD5" s="49"/>
      <c r="BE5" s="49"/>
      <c r="BF5" s="49"/>
      <c r="BG5" s="49"/>
      <c r="BH5" s="49"/>
      <c r="BI5" s="49"/>
      <c r="BJ5" s="49"/>
    </row>
    <row r="6" customFormat="false" ht="39.75" hidden="false" customHeight="true" outlineLevel="0" collapsed="false">
      <c r="A6" s="46" t="s">
        <v>344</v>
      </c>
      <c r="B6" s="46"/>
      <c r="C6" s="49"/>
      <c r="D6" s="49"/>
      <c r="E6" s="49"/>
      <c r="F6" s="49"/>
      <c r="G6" s="49"/>
      <c r="H6" s="49"/>
      <c r="I6" s="49"/>
      <c r="J6" s="49"/>
      <c r="K6" s="49"/>
      <c r="L6" s="49"/>
      <c r="M6" s="49"/>
      <c r="N6" s="49"/>
      <c r="O6" s="49"/>
      <c r="P6" s="49"/>
      <c r="Q6" s="49"/>
      <c r="R6" s="49"/>
      <c r="S6" s="49"/>
      <c r="T6" s="49"/>
      <c r="U6" s="49"/>
      <c r="V6" s="49"/>
      <c r="W6" s="49"/>
      <c r="X6" s="49"/>
      <c r="Y6" s="49"/>
      <c r="Z6" s="49"/>
      <c r="AA6" s="49"/>
      <c r="AB6" s="49"/>
      <c r="AC6" s="49"/>
      <c r="AD6" s="49"/>
      <c r="AE6" s="49"/>
      <c r="AF6" s="49"/>
      <c r="AG6" s="49"/>
      <c r="AH6" s="49"/>
      <c r="AI6" s="49"/>
      <c r="AJ6" s="49"/>
      <c r="AK6" s="49"/>
      <c r="AL6" s="49"/>
      <c r="AM6" s="49"/>
      <c r="AN6" s="49"/>
      <c r="AO6" s="49"/>
      <c r="AP6" s="49"/>
      <c r="AQ6" s="49"/>
      <c r="AR6" s="49"/>
      <c r="AS6" s="49"/>
      <c r="AT6" s="49"/>
      <c r="AU6" s="49"/>
      <c r="AV6" s="49"/>
      <c r="AW6" s="49"/>
      <c r="AX6" s="49"/>
      <c r="AY6" s="49"/>
      <c r="AZ6" s="49"/>
      <c r="BA6" s="49"/>
      <c r="BB6" s="49"/>
      <c r="BC6" s="49"/>
      <c r="BD6" s="49"/>
      <c r="BE6" s="49"/>
      <c r="BF6" s="49"/>
      <c r="BG6" s="49"/>
      <c r="BH6" s="49"/>
      <c r="BI6" s="49"/>
      <c r="BJ6" s="49"/>
    </row>
    <row r="7" customFormat="false" ht="15" hidden="false" customHeight="false" outlineLevel="0" collapsed="false">
      <c r="A7" s="50" t="s">
        <v>345</v>
      </c>
      <c r="B7" s="50"/>
    </row>
    <row r="8" customFormat="false" ht="21.75" hidden="false" customHeight="true" outlineLevel="0" collapsed="false">
      <c r="A8" s="51" t="s">
        <v>346</v>
      </c>
      <c r="B8" s="52" t="s">
        <v>347</v>
      </c>
      <c r="C8" s="53"/>
      <c r="D8" s="53"/>
      <c r="E8" s="53"/>
      <c r="F8" s="53"/>
      <c r="G8" s="53"/>
      <c r="H8" s="53"/>
      <c r="I8" s="53"/>
      <c r="J8" s="53"/>
      <c r="K8" s="53"/>
      <c r="L8" s="53"/>
      <c r="M8" s="53"/>
      <c r="N8" s="53"/>
      <c r="O8" s="53"/>
      <c r="P8" s="53"/>
      <c r="Q8" s="53"/>
      <c r="R8" s="53"/>
      <c r="S8" s="53"/>
      <c r="T8" s="53"/>
      <c r="U8" s="53"/>
      <c r="V8" s="53"/>
      <c r="W8" s="53"/>
      <c r="X8" s="53"/>
      <c r="Y8" s="53"/>
      <c r="Z8" s="53"/>
      <c r="AA8" s="53"/>
      <c r="AB8" s="53"/>
      <c r="AC8" s="53"/>
      <c r="AD8" s="53"/>
      <c r="AE8" s="53"/>
      <c r="AF8" s="53"/>
      <c r="AG8" s="53"/>
      <c r="AH8" s="53"/>
      <c r="AI8" s="53"/>
      <c r="AJ8" s="53"/>
      <c r="AK8" s="53"/>
      <c r="AL8" s="53"/>
      <c r="AM8" s="53"/>
      <c r="AN8" s="53"/>
      <c r="AO8" s="53"/>
      <c r="AP8" s="53"/>
      <c r="AQ8" s="53"/>
      <c r="AR8" s="53"/>
      <c r="AS8" s="53"/>
      <c r="AT8" s="53"/>
      <c r="AU8" s="53"/>
      <c r="AV8" s="53"/>
      <c r="AW8" s="53"/>
      <c r="AX8" s="53"/>
      <c r="AY8" s="53"/>
      <c r="AZ8" s="53"/>
      <c r="BA8" s="53"/>
      <c r="BB8" s="53"/>
      <c r="BC8" s="53"/>
      <c r="BD8" s="53"/>
      <c r="BE8" s="53"/>
      <c r="BF8" s="53"/>
      <c r="BG8" s="53"/>
      <c r="BH8" s="53"/>
      <c r="BI8" s="53"/>
      <c r="BJ8" s="53"/>
    </row>
    <row r="9" customFormat="false" ht="36" hidden="false" customHeight="true" outlineLevel="0" collapsed="false">
      <c r="A9" s="54" t="s">
        <v>139</v>
      </c>
      <c r="B9" s="55" t="str">
        <f aca="false">Checkliste!C13</f>
        <v>Im Bereich gibt es keine Gegenstände, die für die laufende Arbeit unnötig sind (Werkzeuge, Material, Teile, Dokumente).</v>
      </c>
      <c r="C9" s="56"/>
      <c r="D9" s="56"/>
      <c r="E9" s="56"/>
      <c r="F9" s="56"/>
      <c r="G9" s="56"/>
      <c r="H9" s="56"/>
      <c r="I9" s="56"/>
      <c r="J9" s="56"/>
      <c r="K9" s="56"/>
      <c r="L9" s="56"/>
      <c r="M9" s="56"/>
      <c r="N9" s="56"/>
      <c r="O9" s="56"/>
      <c r="P9" s="56"/>
      <c r="Q9" s="56"/>
      <c r="R9" s="56"/>
      <c r="S9" s="56"/>
      <c r="T9" s="56"/>
      <c r="U9" s="56"/>
      <c r="V9" s="56"/>
      <c r="W9" s="56"/>
      <c r="X9" s="56"/>
      <c r="Y9" s="56"/>
      <c r="Z9" s="56"/>
      <c r="AA9" s="56"/>
      <c r="AB9" s="56"/>
      <c r="AC9" s="56"/>
      <c r="AD9" s="56"/>
      <c r="AE9" s="56"/>
      <c r="AF9" s="56"/>
      <c r="AG9" s="56"/>
      <c r="AH9" s="56"/>
      <c r="AI9" s="56"/>
      <c r="AJ9" s="56"/>
      <c r="AK9" s="56"/>
      <c r="AL9" s="56"/>
      <c r="AM9" s="56"/>
      <c r="AN9" s="56"/>
      <c r="AO9" s="56"/>
      <c r="AP9" s="56"/>
      <c r="AQ9" s="56"/>
      <c r="AR9" s="56"/>
      <c r="AS9" s="56"/>
      <c r="AT9" s="56"/>
      <c r="AU9" s="56"/>
      <c r="AV9" s="56"/>
      <c r="AW9" s="56"/>
      <c r="AX9" s="56"/>
      <c r="AY9" s="56"/>
      <c r="AZ9" s="56"/>
      <c r="BA9" s="56"/>
      <c r="BB9" s="56"/>
      <c r="BC9" s="56"/>
      <c r="BD9" s="56"/>
      <c r="BE9" s="56"/>
      <c r="BF9" s="56"/>
      <c r="BG9" s="56"/>
      <c r="BH9" s="56"/>
      <c r="BI9" s="56"/>
      <c r="BJ9" s="56"/>
    </row>
    <row r="10" customFormat="false" ht="36" hidden="false" customHeight="true" outlineLevel="0" collapsed="false">
      <c r="A10" s="54" t="s">
        <v>144</v>
      </c>
      <c r="B10" s="55" t="str">
        <f aca="false">Checkliste!C14</f>
        <v>Gegenstände ohne Besitzer oder mit unklarem Zweck tragen ein rotes Tag mit Entscheidungsfrist.</v>
      </c>
      <c r="C10" s="56"/>
      <c r="D10" s="56"/>
      <c r="E10" s="56"/>
      <c r="F10" s="56"/>
      <c r="G10" s="56"/>
      <c r="H10" s="56"/>
      <c r="I10" s="56"/>
      <c r="J10" s="56"/>
      <c r="K10" s="56"/>
      <c r="L10" s="56"/>
      <c r="M10" s="56"/>
      <c r="N10" s="56"/>
      <c r="O10" s="56"/>
      <c r="P10" s="56"/>
      <c r="Q10" s="56"/>
      <c r="R10" s="56"/>
      <c r="S10" s="56"/>
      <c r="T10" s="56"/>
      <c r="U10" s="56"/>
      <c r="V10" s="56"/>
      <c r="W10" s="56"/>
      <c r="X10" s="56"/>
      <c r="Y10" s="56"/>
      <c r="Z10" s="56"/>
      <c r="AA10" s="56"/>
      <c r="AB10" s="56"/>
      <c r="AC10" s="56"/>
      <c r="AD10" s="56"/>
      <c r="AE10" s="56"/>
      <c r="AF10" s="56"/>
      <c r="AG10" s="56"/>
      <c r="AH10" s="56"/>
      <c r="AI10" s="56"/>
      <c r="AJ10" s="56"/>
      <c r="AK10" s="56"/>
      <c r="AL10" s="56"/>
      <c r="AM10" s="56"/>
      <c r="AN10" s="56"/>
      <c r="AO10" s="56"/>
      <c r="AP10" s="56"/>
      <c r="AQ10" s="56"/>
      <c r="AR10" s="56"/>
      <c r="AS10" s="56"/>
      <c r="AT10" s="56"/>
      <c r="AU10" s="56"/>
      <c r="AV10" s="56"/>
      <c r="AW10" s="56"/>
      <c r="AX10" s="56"/>
      <c r="AY10" s="56"/>
      <c r="AZ10" s="56"/>
      <c r="BA10" s="56"/>
      <c r="BB10" s="56"/>
      <c r="BC10" s="56"/>
      <c r="BD10" s="56"/>
      <c r="BE10" s="56"/>
      <c r="BF10" s="56"/>
      <c r="BG10" s="56"/>
      <c r="BH10" s="56"/>
      <c r="BI10" s="56"/>
      <c r="BJ10" s="56"/>
    </row>
    <row r="11" customFormat="false" ht="36" hidden="false" customHeight="true" outlineLevel="0" collapsed="false">
      <c r="A11" s="54" t="s">
        <v>149</v>
      </c>
      <c r="B11" s="55" t="str">
        <f aca="false">Checkliste!C15</f>
        <v>Die Quarantänezone (rote Zone) ist festgelegt, beschriftet und wird regelmäßig geleert.</v>
      </c>
      <c r="C11" s="56"/>
      <c r="D11" s="56"/>
      <c r="E11" s="56"/>
      <c r="F11" s="56"/>
      <c r="G11" s="56"/>
      <c r="H11" s="56"/>
      <c r="I11" s="56"/>
      <c r="J11" s="56"/>
      <c r="K11" s="56"/>
      <c r="L11" s="56"/>
      <c r="M11" s="56"/>
      <c r="N11" s="56"/>
      <c r="O11" s="56"/>
      <c r="P11" s="56"/>
      <c r="Q11" s="56"/>
      <c r="R11" s="56"/>
      <c r="S11" s="56"/>
      <c r="T11" s="56"/>
      <c r="U11" s="56"/>
      <c r="V11" s="56"/>
      <c r="W11" s="56"/>
      <c r="X11" s="56"/>
      <c r="Y11" s="56"/>
      <c r="Z11" s="56"/>
      <c r="AA11" s="56"/>
      <c r="AB11" s="56"/>
      <c r="AC11" s="56"/>
      <c r="AD11" s="56"/>
      <c r="AE11" s="56"/>
      <c r="AF11" s="56"/>
      <c r="AG11" s="56"/>
      <c r="AH11" s="56"/>
      <c r="AI11" s="56"/>
      <c r="AJ11" s="56"/>
      <c r="AK11" s="56"/>
      <c r="AL11" s="56"/>
      <c r="AM11" s="56"/>
      <c r="AN11" s="56"/>
      <c r="AO11" s="56"/>
      <c r="AP11" s="56"/>
      <c r="AQ11" s="56"/>
      <c r="AR11" s="56"/>
      <c r="AS11" s="56"/>
      <c r="AT11" s="56"/>
      <c r="AU11" s="56"/>
      <c r="AV11" s="56"/>
      <c r="AW11" s="56"/>
      <c r="AX11" s="56"/>
      <c r="AY11" s="56"/>
      <c r="AZ11" s="56"/>
      <c r="BA11" s="56"/>
      <c r="BB11" s="56"/>
      <c r="BC11" s="56"/>
      <c r="BD11" s="56"/>
      <c r="BE11" s="56"/>
      <c r="BF11" s="56"/>
      <c r="BG11" s="56"/>
      <c r="BH11" s="56"/>
      <c r="BI11" s="56"/>
      <c r="BJ11" s="56"/>
    </row>
    <row r="12" customFormat="false" ht="36" hidden="false" customHeight="true" outlineLevel="0" collapsed="false">
      <c r="A12" s="54" t="s">
        <v>154</v>
      </c>
      <c r="B12" s="55" t="str">
        <f aca="false">Checkliste!C16</f>
        <v>Material, Halbfertig- und Fertigwaren sind nur in der notwendigen Menge vorhanden (gemäß Min/Max).</v>
      </c>
      <c r="C12" s="56"/>
      <c r="D12" s="56"/>
      <c r="E12" s="56"/>
      <c r="F12" s="56"/>
      <c r="G12" s="56"/>
      <c r="H12" s="56"/>
      <c r="I12" s="56"/>
      <c r="J12" s="56"/>
      <c r="K12" s="56"/>
      <c r="L12" s="56"/>
      <c r="M12" s="56"/>
      <c r="N12" s="56"/>
      <c r="O12" s="56"/>
      <c r="P12" s="56"/>
      <c r="Q12" s="56"/>
      <c r="R12" s="56"/>
      <c r="S12" s="56"/>
      <c r="T12" s="56"/>
      <c r="U12" s="56"/>
      <c r="V12" s="56"/>
      <c r="W12" s="56"/>
      <c r="X12" s="56"/>
      <c r="Y12" s="56"/>
      <c r="Z12" s="56"/>
      <c r="AA12" s="56"/>
      <c r="AB12" s="56"/>
      <c r="AC12" s="56"/>
      <c r="AD12" s="56"/>
      <c r="AE12" s="56"/>
      <c r="AF12" s="56"/>
      <c r="AG12" s="56"/>
      <c r="AH12" s="56"/>
      <c r="AI12" s="56"/>
      <c r="AJ12" s="56"/>
      <c r="AK12" s="56"/>
      <c r="AL12" s="56"/>
      <c r="AM12" s="56"/>
      <c r="AN12" s="56"/>
      <c r="AO12" s="56"/>
      <c r="AP12" s="56"/>
      <c r="AQ12" s="56"/>
      <c r="AR12" s="56"/>
      <c r="AS12" s="56"/>
      <c r="AT12" s="56"/>
      <c r="AU12" s="56"/>
      <c r="AV12" s="56"/>
      <c r="AW12" s="56"/>
      <c r="AX12" s="56"/>
      <c r="AY12" s="56"/>
      <c r="AZ12" s="56"/>
      <c r="BA12" s="56"/>
      <c r="BB12" s="56"/>
      <c r="BC12" s="56"/>
      <c r="BD12" s="56"/>
      <c r="BE12" s="56"/>
      <c r="BF12" s="56"/>
      <c r="BG12" s="56"/>
      <c r="BH12" s="56"/>
      <c r="BI12" s="56"/>
      <c r="BJ12" s="56"/>
    </row>
    <row r="13" customFormat="false" ht="36" hidden="false" customHeight="true" outlineLevel="0" collapsed="false">
      <c r="A13" s="54" t="s">
        <v>159</v>
      </c>
      <c r="B13" s="55" t="str">
        <f aca="false">Checkliste!C17</f>
        <v>Beschädigte, abgenutzte oder defekte Werkzeuge und Ausrüstung sind aus dem Bereich entfernt oder deutlich gekennzeichnet.</v>
      </c>
      <c r="C13" s="56"/>
      <c r="D13" s="56"/>
      <c r="E13" s="56"/>
      <c r="F13" s="56"/>
      <c r="G13" s="56"/>
      <c r="H13" s="56"/>
      <c r="I13" s="56"/>
      <c r="J13" s="56"/>
      <c r="K13" s="56"/>
      <c r="L13" s="56"/>
      <c r="M13" s="56"/>
      <c r="N13" s="56"/>
      <c r="O13" s="56"/>
      <c r="P13" s="56"/>
      <c r="Q13" s="56"/>
      <c r="R13" s="56"/>
      <c r="S13" s="56"/>
      <c r="T13" s="56"/>
      <c r="U13" s="56"/>
      <c r="V13" s="56"/>
      <c r="W13" s="56"/>
      <c r="X13" s="56"/>
      <c r="Y13" s="56"/>
      <c r="Z13" s="56"/>
      <c r="AA13" s="56"/>
      <c r="AB13" s="56"/>
      <c r="AC13" s="56"/>
      <c r="AD13" s="56"/>
      <c r="AE13" s="56"/>
      <c r="AF13" s="56"/>
      <c r="AG13" s="56"/>
      <c r="AH13" s="56"/>
      <c r="AI13" s="56"/>
      <c r="AJ13" s="56"/>
      <c r="AK13" s="56"/>
      <c r="AL13" s="56"/>
      <c r="AM13" s="56"/>
      <c r="AN13" s="56"/>
      <c r="AO13" s="56"/>
      <c r="AP13" s="56"/>
      <c r="AQ13" s="56"/>
      <c r="AR13" s="56"/>
      <c r="AS13" s="56"/>
      <c r="AT13" s="56"/>
      <c r="AU13" s="56"/>
      <c r="AV13" s="56"/>
      <c r="AW13" s="56"/>
      <c r="AX13" s="56"/>
      <c r="AY13" s="56"/>
      <c r="AZ13" s="56"/>
      <c r="BA13" s="56"/>
      <c r="BB13" s="56"/>
      <c r="BC13" s="56"/>
      <c r="BD13" s="56"/>
      <c r="BE13" s="56"/>
      <c r="BF13" s="56"/>
      <c r="BG13" s="56"/>
      <c r="BH13" s="56"/>
      <c r="BI13" s="56"/>
      <c r="BJ13" s="56"/>
    </row>
    <row r="14" customFormat="false" ht="36" hidden="false" customHeight="true" outlineLevel="0" collapsed="false">
      <c r="A14" s="54" t="s">
        <v>164</v>
      </c>
      <c r="B14" s="55" t="str">
        <f aca="false">Checkliste!C18</f>
        <v>Dokumente und Anweisungen am Arbeitsplatz sind aktuell, veraltete wurden entfernt.</v>
      </c>
      <c r="C14" s="56"/>
      <c r="D14" s="56"/>
      <c r="E14" s="56"/>
      <c r="F14" s="56"/>
      <c r="G14" s="56"/>
      <c r="H14" s="56"/>
      <c r="I14" s="56"/>
      <c r="J14" s="56"/>
      <c r="K14" s="56"/>
      <c r="L14" s="56"/>
      <c r="M14" s="56"/>
      <c r="N14" s="56"/>
      <c r="O14" s="56"/>
      <c r="P14" s="56"/>
      <c r="Q14" s="56"/>
      <c r="R14" s="56"/>
      <c r="S14" s="56"/>
      <c r="T14" s="56"/>
      <c r="U14" s="56"/>
      <c r="V14" s="56"/>
      <c r="W14" s="56"/>
      <c r="X14" s="56"/>
      <c r="Y14" s="56"/>
      <c r="Z14" s="56"/>
      <c r="AA14" s="56"/>
      <c r="AB14" s="56"/>
      <c r="AC14" s="56"/>
      <c r="AD14" s="56"/>
      <c r="AE14" s="56"/>
      <c r="AF14" s="56"/>
      <c r="AG14" s="56"/>
      <c r="AH14" s="56"/>
      <c r="AI14" s="56"/>
      <c r="AJ14" s="56"/>
      <c r="AK14" s="56"/>
      <c r="AL14" s="56"/>
      <c r="AM14" s="56"/>
      <c r="AN14" s="56"/>
      <c r="AO14" s="56"/>
      <c r="AP14" s="56"/>
      <c r="AQ14" s="56"/>
      <c r="AR14" s="56"/>
      <c r="AS14" s="56"/>
      <c r="AT14" s="56"/>
      <c r="AU14" s="56"/>
      <c r="AV14" s="56"/>
      <c r="AW14" s="56"/>
      <c r="AX14" s="56"/>
      <c r="AY14" s="56"/>
      <c r="AZ14" s="56"/>
      <c r="BA14" s="56"/>
      <c r="BB14" s="56"/>
      <c r="BC14" s="56"/>
      <c r="BD14" s="56"/>
      <c r="BE14" s="56"/>
      <c r="BF14" s="56"/>
      <c r="BG14" s="56"/>
      <c r="BH14" s="56"/>
      <c r="BI14" s="56"/>
      <c r="BJ14" s="56"/>
    </row>
    <row r="15" customFormat="false" ht="36" hidden="false" customHeight="true" outlineLevel="0" collapsed="false">
      <c r="A15" s="54" t="s">
        <v>169</v>
      </c>
      <c r="B15" s="55" t="str">
        <f aca="false">Checkliste!C19</f>
        <v>Private und nicht produktionsbezogene Dinge (Kleidung, Getränke, Essen, Telefone) befinden sich nur an dafür vorgesehenen Orten.</v>
      </c>
      <c r="C15" s="56"/>
      <c r="D15" s="56"/>
      <c r="E15" s="56"/>
      <c r="F15" s="56"/>
      <c r="G15" s="56"/>
      <c r="H15" s="56"/>
      <c r="I15" s="56"/>
      <c r="J15" s="56"/>
      <c r="K15" s="56"/>
      <c r="L15" s="56"/>
      <c r="M15" s="56"/>
      <c r="N15" s="56"/>
      <c r="O15" s="56"/>
      <c r="P15" s="56"/>
      <c r="Q15" s="56"/>
      <c r="R15" s="56"/>
      <c r="S15" s="56"/>
      <c r="T15" s="56"/>
      <c r="U15" s="56"/>
      <c r="V15" s="56"/>
      <c r="W15" s="56"/>
      <c r="X15" s="56"/>
      <c r="Y15" s="56"/>
      <c r="Z15" s="56"/>
      <c r="AA15" s="56"/>
      <c r="AB15" s="56"/>
      <c r="AC15" s="56"/>
      <c r="AD15" s="56"/>
      <c r="AE15" s="56"/>
      <c r="AF15" s="56"/>
      <c r="AG15" s="56"/>
      <c r="AH15" s="56"/>
      <c r="AI15" s="56"/>
      <c r="AJ15" s="56"/>
      <c r="AK15" s="56"/>
      <c r="AL15" s="56"/>
      <c r="AM15" s="56"/>
      <c r="AN15" s="56"/>
      <c r="AO15" s="56"/>
      <c r="AP15" s="56"/>
      <c r="AQ15" s="56"/>
      <c r="AR15" s="56"/>
      <c r="AS15" s="56"/>
      <c r="AT15" s="56"/>
      <c r="AU15" s="56"/>
      <c r="AV15" s="56"/>
      <c r="AW15" s="56"/>
      <c r="AX15" s="56"/>
      <c r="AY15" s="56"/>
      <c r="AZ15" s="56"/>
      <c r="BA15" s="56"/>
      <c r="BB15" s="56"/>
      <c r="BC15" s="56"/>
      <c r="BD15" s="56"/>
      <c r="BE15" s="56"/>
      <c r="BF15" s="56"/>
      <c r="BG15" s="56"/>
      <c r="BH15" s="56"/>
      <c r="BI15" s="56"/>
      <c r="BJ15" s="56"/>
    </row>
    <row r="16" customFormat="false" ht="36" hidden="false" customHeight="true" outlineLevel="0" collapsed="false">
      <c r="A16" s="54" t="s">
        <v>174</v>
      </c>
      <c r="B16" s="55" t="str">
        <f aca="false">Checkliste!C20</f>
        <v>In Schränken, Schubladen und unter Tischen gibt es keine versteckten Lager.</v>
      </c>
      <c r="C16" s="56"/>
      <c r="D16" s="56"/>
      <c r="E16" s="56"/>
      <c r="F16" s="56"/>
      <c r="G16" s="56"/>
      <c r="H16" s="56"/>
      <c r="I16" s="56"/>
      <c r="J16" s="56"/>
      <c r="K16" s="56"/>
      <c r="L16" s="56"/>
      <c r="M16" s="56"/>
      <c r="N16" s="56"/>
      <c r="O16" s="56"/>
      <c r="P16" s="56"/>
      <c r="Q16" s="56"/>
      <c r="R16" s="56"/>
      <c r="S16" s="56"/>
      <c r="T16" s="56"/>
      <c r="U16" s="56"/>
      <c r="V16" s="56"/>
      <c r="W16" s="56"/>
      <c r="X16" s="56"/>
      <c r="Y16" s="56"/>
      <c r="Z16" s="56"/>
      <c r="AA16" s="56"/>
      <c r="AB16" s="56"/>
      <c r="AC16" s="56"/>
      <c r="AD16" s="56"/>
      <c r="AE16" s="56"/>
      <c r="AF16" s="56"/>
      <c r="AG16" s="56"/>
      <c r="AH16" s="56"/>
      <c r="AI16" s="56"/>
      <c r="AJ16" s="56"/>
      <c r="AK16" s="56"/>
      <c r="AL16" s="56"/>
      <c r="AM16" s="56"/>
      <c r="AN16" s="56"/>
      <c r="AO16" s="56"/>
      <c r="AP16" s="56"/>
      <c r="AQ16" s="56"/>
      <c r="AR16" s="56"/>
      <c r="AS16" s="56"/>
      <c r="AT16" s="56"/>
      <c r="AU16" s="56"/>
      <c r="AV16" s="56"/>
      <c r="AW16" s="56"/>
      <c r="AX16" s="56"/>
      <c r="AY16" s="56"/>
      <c r="AZ16" s="56"/>
      <c r="BA16" s="56"/>
      <c r="BB16" s="56"/>
      <c r="BC16" s="56"/>
      <c r="BD16" s="56"/>
      <c r="BE16" s="56"/>
      <c r="BF16" s="56"/>
      <c r="BG16" s="56"/>
      <c r="BH16" s="56"/>
      <c r="BI16" s="56"/>
      <c r="BJ16" s="56"/>
    </row>
    <row r="17" customFormat="false" ht="21.75" hidden="false" customHeight="true" outlineLevel="0" collapsed="false">
      <c r="A17" s="57" t="s">
        <v>348</v>
      </c>
      <c r="B17" s="58" t="s">
        <v>349</v>
      </c>
      <c r="C17" s="59"/>
      <c r="D17" s="59"/>
      <c r="E17" s="59"/>
      <c r="F17" s="59"/>
      <c r="G17" s="59"/>
      <c r="H17" s="59"/>
      <c r="I17" s="59"/>
      <c r="J17" s="59"/>
      <c r="K17" s="59"/>
      <c r="L17" s="59"/>
      <c r="M17" s="59"/>
      <c r="N17" s="59"/>
      <c r="O17" s="59"/>
      <c r="P17" s="59"/>
      <c r="Q17" s="59"/>
      <c r="R17" s="59"/>
      <c r="S17" s="59"/>
      <c r="T17" s="59"/>
      <c r="U17" s="59"/>
      <c r="V17" s="59"/>
      <c r="W17" s="59"/>
      <c r="X17" s="59"/>
      <c r="Y17" s="59"/>
      <c r="Z17" s="59"/>
      <c r="AA17" s="59"/>
      <c r="AB17" s="59"/>
      <c r="AC17" s="59"/>
      <c r="AD17" s="59"/>
      <c r="AE17" s="59"/>
      <c r="AF17" s="59"/>
      <c r="AG17" s="59"/>
      <c r="AH17" s="59"/>
      <c r="AI17" s="59"/>
      <c r="AJ17" s="59"/>
      <c r="AK17" s="59"/>
      <c r="AL17" s="59"/>
      <c r="AM17" s="59"/>
      <c r="AN17" s="59"/>
      <c r="AO17" s="59"/>
      <c r="AP17" s="59"/>
      <c r="AQ17" s="59"/>
      <c r="AR17" s="59"/>
      <c r="AS17" s="59"/>
      <c r="AT17" s="59"/>
      <c r="AU17" s="59"/>
      <c r="AV17" s="59"/>
      <c r="AW17" s="59"/>
      <c r="AX17" s="59"/>
      <c r="AY17" s="59"/>
      <c r="AZ17" s="59"/>
      <c r="BA17" s="59"/>
      <c r="BB17" s="59"/>
      <c r="BC17" s="59"/>
      <c r="BD17" s="59"/>
      <c r="BE17" s="59"/>
      <c r="BF17" s="59"/>
      <c r="BG17" s="59"/>
      <c r="BH17" s="59"/>
      <c r="BI17" s="59"/>
      <c r="BJ17" s="59"/>
    </row>
    <row r="18" customFormat="false" ht="36" hidden="false" customHeight="true" outlineLevel="0" collapsed="false">
      <c r="A18" s="60" t="s">
        <v>179</v>
      </c>
      <c r="B18" s="55" t="str">
        <f aca="false">Checkliste!C21</f>
        <v>Jeder Gegenstand hat einen festen, gekennzeichneten Platz (Kontur, Werkzeugschatten, Etikett oder Lageradresse).</v>
      </c>
      <c r="C18" s="56"/>
      <c r="D18" s="56"/>
      <c r="E18" s="56"/>
      <c r="F18" s="56"/>
      <c r="G18" s="56"/>
      <c r="H18" s="56"/>
      <c r="I18" s="56"/>
      <c r="J18" s="56"/>
      <c r="K18" s="56"/>
      <c r="L18" s="56"/>
      <c r="M18" s="56"/>
      <c r="N18" s="56"/>
      <c r="O18" s="56"/>
      <c r="P18" s="56"/>
      <c r="Q18" s="56"/>
      <c r="R18" s="56"/>
      <c r="S18" s="56"/>
      <c r="T18" s="56"/>
      <c r="U18" s="56"/>
      <c r="V18" s="56"/>
      <c r="W18" s="56"/>
      <c r="X18" s="56"/>
      <c r="Y18" s="56"/>
      <c r="Z18" s="56"/>
      <c r="AA18" s="56"/>
      <c r="AB18" s="56"/>
      <c r="AC18" s="56"/>
      <c r="AD18" s="56"/>
      <c r="AE18" s="56"/>
      <c r="AF18" s="56"/>
      <c r="AG18" s="56"/>
      <c r="AH18" s="56"/>
      <c r="AI18" s="56"/>
      <c r="AJ18" s="56"/>
      <c r="AK18" s="56"/>
      <c r="AL18" s="56"/>
      <c r="AM18" s="56"/>
      <c r="AN18" s="56"/>
      <c r="AO18" s="56"/>
      <c r="AP18" s="56"/>
      <c r="AQ18" s="56"/>
      <c r="AR18" s="56"/>
      <c r="AS18" s="56"/>
      <c r="AT18" s="56"/>
      <c r="AU18" s="56"/>
      <c r="AV18" s="56"/>
      <c r="AW18" s="56"/>
      <c r="AX18" s="56"/>
      <c r="AY18" s="56"/>
      <c r="AZ18" s="56"/>
      <c r="BA18" s="56"/>
      <c r="BB18" s="56"/>
      <c r="BC18" s="56"/>
      <c r="BD18" s="56"/>
      <c r="BE18" s="56"/>
      <c r="BF18" s="56"/>
      <c r="BG18" s="56"/>
      <c r="BH18" s="56"/>
      <c r="BI18" s="56"/>
      <c r="BJ18" s="56"/>
    </row>
    <row r="19" customFormat="false" ht="36" hidden="false" customHeight="true" outlineLevel="0" collapsed="false">
      <c r="A19" s="60" t="s">
        <v>184</v>
      </c>
      <c r="B19" s="55" t="str">
        <f aca="false">Checkliste!C22</f>
        <v>Die Anordnung folgt der Nutzungshäufigkeit: das Häufigste in Griffweite, Selteneres weiter entfernt.</v>
      </c>
      <c r="C19" s="56"/>
      <c r="D19" s="56"/>
      <c r="E19" s="56"/>
      <c r="F19" s="56"/>
      <c r="G19" s="56"/>
      <c r="H19" s="56"/>
      <c r="I19" s="56"/>
      <c r="J19" s="56"/>
      <c r="K19" s="56"/>
      <c r="L19" s="56"/>
      <c r="M19" s="56"/>
      <c r="N19" s="56"/>
      <c r="O19" s="56"/>
      <c r="P19" s="56"/>
      <c r="Q19" s="56"/>
      <c r="R19" s="56"/>
      <c r="S19" s="56"/>
      <c r="T19" s="56"/>
      <c r="U19" s="56"/>
      <c r="V19" s="56"/>
      <c r="W19" s="56"/>
      <c r="X19" s="56"/>
      <c r="Y19" s="56"/>
      <c r="Z19" s="56"/>
      <c r="AA19" s="56"/>
      <c r="AB19" s="56"/>
      <c r="AC19" s="56"/>
      <c r="AD19" s="56"/>
      <c r="AE19" s="56"/>
      <c r="AF19" s="56"/>
      <c r="AG19" s="56"/>
      <c r="AH19" s="56"/>
      <c r="AI19" s="56"/>
      <c r="AJ19" s="56"/>
      <c r="AK19" s="56"/>
      <c r="AL19" s="56"/>
      <c r="AM19" s="56"/>
      <c r="AN19" s="56"/>
      <c r="AO19" s="56"/>
      <c r="AP19" s="56"/>
      <c r="AQ19" s="56"/>
      <c r="AR19" s="56"/>
      <c r="AS19" s="56"/>
      <c r="AT19" s="56"/>
      <c r="AU19" s="56"/>
      <c r="AV19" s="56"/>
      <c r="AW19" s="56"/>
      <c r="AX19" s="56"/>
      <c r="AY19" s="56"/>
      <c r="AZ19" s="56"/>
      <c r="BA19" s="56"/>
      <c r="BB19" s="56"/>
      <c r="BC19" s="56"/>
      <c r="BD19" s="56"/>
      <c r="BE19" s="56"/>
      <c r="BF19" s="56"/>
      <c r="BG19" s="56"/>
      <c r="BH19" s="56"/>
      <c r="BI19" s="56"/>
      <c r="BJ19" s="56"/>
    </row>
    <row r="20" customFormat="false" ht="36" hidden="false" customHeight="true" outlineLevel="0" collapsed="false">
      <c r="A20" s="60" t="s">
        <v>189</v>
      </c>
      <c r="B20" s="55" t="str">
        <f aca="false">Checkliste!C23</f>
        <v>Lagerplätze haben einen gekennzeichneten Mindest- und Höchstbestand.</v>
      </c>
      <c r="C20" s="56"/>
      <c r="D20" s="56"/>
      <c r="E20" s="56"/>
      <c r="F20" s="56"/>
      <c r="G20" s="56"/>
      <c r="H20" s="56"/>
      <c r="I20" s="56"/>
      <c r="J20" s="56"/>
      <c r="K20" s="56"/>
      <c r="L20" s="56"/>
      <c r="M20" s="56"/>
      <c r="N20" s="56"/>
      <c r="O20" s="56"/>
      <c r="P20" s="56"/>
      <c r="Q20" s="56"/>
      <c r="R20" s="56"/>
      <c r="S20" s="56"/>
      <c r="T20" s="56"/>
      <c r="U20" s="56"/>
      <c r="V20" s="56"/>
      <c r="W20" s="56"/>
      <c r="X20" s="56"/>
      <c r="Y20" s="56"/>
      <c r="Z20" s="56"/>
      <c r="AA20" s="56"/>
      <c r="AB20" s="56"/>
      <c r="AC20" s="56"/>
      <c r="AD20" s="56"/>
      <c r="AE20" s="56"/>
      <c r="AF20" s="56"/>
      <c r="AG20" s="56"/>
      <c r="AH20" s="56"/>
      <c r="AI20" s="56"/>
      <c r="AJ20" s="56"/>
      <c r="AK20" s="56"/>
      <c r="AL20" s="56"/>
      <c r="AM20" s="56"/>
      <c r="AN20" s="56"/>
      <c r="AO20" s="56"/>
      <c r="AP20" s="56"/>
      <c r="AQ20" s="56"/>
      <c r="AR20" s="56"/>
      <c r="AS20" s="56"/>
      <c r="AT20" s="56"/>
      <c r="AU20" s="56"/>
      <c r="AV20" s="56"/>
      <c r="AW20" s="56"/>
      <c r="AX20" s="56"/>
      <c r="AY20" s="56"/>
      <c r="AZ20" s="56"/>
      <c r="BA20" s="56"/>
      <c r="BB20" s="56"/>
      <c r="BC20" s="56"/>
      <c r="BD20" s="56"/>
      <c r="BE20" s="56"/>
      <c r="BF20" s="56"/>
      <c r="BG20" s="56"/>
      <c r="BH20" s="56"/>
      <c r="BI20" s="56"/>
      <c r="BJ20" s="56"/>
    </row>
    <row r="21" customFormat="false" ht="36" hidden="false" customHeight="true" outlineLevel="0" collapsed="false">
      <c r="A21" s="60" t="s">
        <v>194</v>
      </c>
      <c r="B21" s="55" t="str">
        <f aca="false">Checkliste!C24</f>
        <v>Die Bodenmarkierung (Zonen, Wege, Palettenplätze) ist lesbar, und Brandschutzausrüstung und Notausgänge sind zugänglich.</v>
      </c>
      <c r="C21" s="56"/>
      <c r="D21" s="56"/>
      <c r="E21" s="56"/>
      <c r="F21" s="56"/>
      <c r="G21" s="56"/>
      <c r="H21" s="56"/>
      <c r="I21" s="56"/>
      <c r="J21" s="56"/>
      <c r="K21" s="56"/>
      <c r="L21" s="56"/>
      <c r="M21" s="56"/>
      <c r="N21" s="56"/>
      <c r="O21" s="56"/>
      <c r="P21" s="56"/>
      <c r="Q21" s="56"/>
      <c r="R21" s="56"/>
      <c r="S21" s="56"/>
      <c r="T21" s="56"/>
      <c r="U21" s="56"/>
      <c r="V21" s="56"/>
      <c r="W21" s="56"/>
      <c r="X21" s="56"/>
      <c r="Y21" s="56"/>
      <c r="Z21" s="56"/>
      <c r="AA21" s="56"/>
      <c r="AB21" s="56"/>
      <c r="AC21" s="56"/>
      <c r="AD21" s="56"/>
      <c r="AE21" s="56"/>
      <c r="AF21" s="56"/>
      <c r="AG21" s="56"/>
      <c r="AH21" s="56"/>
      <c r="AI21" s="56"/>
      <c r="AJ21" s="56"/>
      <c r="AK21" s="56"/>
      <c r="AL21" s="56"/>
      <c r="AM21" s="56"/>
      <c r="AN21" s="56"/>
      <c r="AO21" s="56"/>
      <c r="AP21" s="56"/>
      <c r="AQ21" s="56"/>
      <c r="AR21" s="56"/>
      <c r="AS21" s="56"/>
      <c r="AT21" s="56"/>
      <c r="AU21" s="56"/>
      <c r="AV21" s="56"/>
      <c r="AW21" s="56"/>
      <c r="AX21" s="56"/>
      <c r="AY21" s="56"/>
      <c r="AZ21" s="56"/>
      <c r="BA21" s="56"/>
      <c r="BB21" s="56"/>
      <c r="BC21" s="56"/>
      <c r="BD21" s="56"/>
      <c r="BE21" s="56"/>
      <c r="BF21" s="56"/>
      <c r="BG21" s="56"/>
      <c r="BH21" s="56"/>
      <c r="BI21" s="56"/>
      <c r="BJ21" s="56"/>
    </row>
    <row r="22" customFormat="false" ht="36" hidden="false" customHeight="true" outlineLevel="0" collapsed="false">
      <c r="A22" s="60" t="s">
        <v>199</v>
      </c>
      <c r="B22" s="55" t="str">
        <f aca="false">Checkliste!C25</f>
        <v>Regale, Schränke und Behälter sind deutlich beschriftet (Etiketten für neue Personen verständlich).</v>
      </c>
      <c r="C22" s="56"/>
      <c r="D22" s="56"/>
      <c r="E22" s="56"/>
      <c r="F22" s="56"/>
      <c r="G22" s="56"/>
      <c r="H22" s="56"/>
      <c r="I22" s="56"/>
      <c r="J22" s="56"/>
      <c r="K22" s="56"/>
      <c r="L22" s="56"/>
      <c r="M22" s="56"/>
      <c r="N22" s="56"/>
      <c r="O22" s="56"/>
      <c r="P22" s="56"/>
      <c r="Q22" s="56"/>
      <c r="R22" s="56"/>
      <c r="S22" s="56"/>
      <c r="T22" s="56"/>
      <c r="U22" s="56"/>
      <c r="V22" s="56"/>
      <c r="W22" s="56"/>
      <c r="X22" s="56"/>
      <c r="Y22" s="56"/>
      <c r="Z22" s="56"/>
      <c r="AA22" s="56"/>
      <c r="AB22" s="56"/>
      <c r="AC22" s="56"/>
      <c r="AD22" s="56"/>
      <c r="AE22" s="56"/>
      <c r="AF22" s="56"/>
      <c r="AG22" s="56"/>
      <c r="AH22" s="56"/>
      <c r="AI22" s="56"/>
      <c r="AJ22" s="56"/>
      <c r="AK22" s="56"/>
      <c r="AL22" s="56"/>
      <c r="AM22" s="56"/>
      <c r="AN22" s="56"/>
      <c r="AO22" s="56"/>
      <c r="AP22" s="56"/>
      <c r="AQ22" s="56"/>
      <c r="AR22" s="56"/>
      <c r="AS22" s="56"/>
      <c r="AT22" s="56"/>
      <c r="AU22" s="56"/>
      <c r="AV22" s="56"/>
      <c r="AW22" s="56"/>
      <c r="AX22" s="56"/>
      <c r="AY22" s="56"/>
      <c r="AZ22" s="56"/>
      <c r="BA22" s="56"/>
      <c r="BB22" s="56"/>
      <c r="BC22" s="56"/>
      <c r="BD22" s="56"/>
      <c r="BE22" s="56"/>
      <c r="BF22" s="56"/>
      <c r="BG22" s="56"/>
      <c r="BH22" s="56"/>
      <c r="BI22" s="56"/>
      <c r="BJ22" s="56"/>
    </row>
    <row r="23" customFormat="false" ht="36" hidden="false" customHeight="true" outlineLevel="0" collapsed="false">
      <c r="A23" s="60" t="s">
        <v>204</v>
      </c>
      <c r="B23" s="55" t="str">
        <f aca="false">Checkliste!C26</f>
        <v>Ein fehlender oder falsch abgelegter Gegenstand ist sofort sichtbar (Sichtprüfung innerhalb von 30 Sekunden).</v>
      </c>
      <c r="C23" s="56"/>
      <c r="D23" s="56"/>
      <c r="E23" s="56"/>
      <c r="F23" s="56"/>
      <c r="G23" s="56"/>
      <c r="H23" s="56"/>
      <c r="I23" s="56"/>
      <c r="J23" s="56"/>
      <c r="K23" s="56"/>
      <c r="L23" s="56"/>
      <c r="M23" s="56"/>
      <c r="N23" s="56"/>
      <c r="O23" s="56"/>
      <c r="P23" s="56"/>
      <c r="Q23" s="56"/>
      <c r="R23" s="56"/>
      <c r="S23" s="56"/>
      <c r="T23" s="56"/>
      <c r="U23" s="56"/>
      <c r="V23" s="56"/>
      <c r="W23" s="56"/>
      <c r="X23" s="56"/>
      <c r="Y23" s="56"/>
      <c r="Z23" s="56"/>
      <c r="AA23" s="56"/>
      <c r="AB23" s="56"/>
      <c r="AC23" s="56"/>
      <c r="AD23" s="56"/>
      <c r="AE23" s="56"/>
      <c r="AF23" s="56"/>
      <c r="AG23" s="56"/>
      <c r="AH23" s="56"/>
      <c r="AI23" s="56"/>
      <c r="AJ23" s="56"/>
      <c r="AK23" s="56"/>
      <c r="AL23" s="56"/>
      <c r="AM23" s="56"/>
      <c r="AN23" s="56"/>
      <c r="AO23" s="56"/>
      <c r="AP23" s="56"/>
      <c r="AQ23" s="56"/>
      <c r="AR23" s="56"/>
      <c r="AS23" s="56"/>
      <c r="AT23" s="56"/>
      <c r="AU23" s="56"/>
      <c r="AV23" s="56"/>
      <c r="AW23" s="56"/>
      <c r="AX23" s="56"/>
      <c r="AY23" s="56"/>
      <c r="AZ23" s="56"/>
      <c r="BA23" s="56"/>
      <c r="BB23" s="56"/>
      <c r="BC23" s="56"/>
      <c r="BD23" s="56"/>
      <c r="BE23" s="56"/>
      <c r="BF23" s="56"/>
      <c r="BG23" s="56"/>
      <c r="BH23" s="56"/>
      <c r="BI23" s="56"/>
      <c r="BJ23" s="56"/>
    </row>
    <row r="24" customFormat="false" ht="36" hidden="false" customHeight="true" outlineLevel="0" collapsed="false">
      <c r="A24" s="60" t="s">
        <v>209</v>
      </c>
      <c r="B24" s="55" t="str">
        <f aca="false">Checkliste!C27</f>
        <v>Leitungen, Schläuche und Kabel sind geordnet und behindern weder die Arbeit noch stellen sie eine Stolperfalle dar.</v>
      </c>
      <c r="C24" s="56"/>
      <c r="D24" s="56"/>
      <c r="E24" s="56"/>
      <c r="F24" s="56"/>
      <c r="G24" s="56"/>
      <c r="H24" s="56"/>
      <c r="I24" s="56"/>
      <c r="J24" s="56"/>
      <c r="K24" s="56"/>
      <c r="L24" s="56"/>
      <c r="M24" s="56"/>
      <c r="N24" s="56"/>
      <c r="O24" s="56"/>
      <c r="P24" s="56"/>
      <c r="Q24" s="56"/>
      <c r="R24" s="56"/>
      <c r="S24" s="56"/>
      <c r="T24" s="56"/>
      <c r="U24" s="56"/>
      <c r="V24" s="56"/>
      <c r="W24" s="56"/>
      <c r="X24" s="56"/>
      <c r="Y24" s="56"/>
      <c r="Z24" s="56"/>
      <c r="AA24" s="56"/>
      <c r="AB24" s="56"/>
      <c r="AC24" s="56"/>
      <c r="AD24" s="56"/>
      <c r="AE24" s="56"/>
      <c r="AF24" s="56"/>
      <c r="AG24" s="56"/>
      <c r="AH24" s="56"/>
      <c r="AI24" s="56"/>
      <c r="AJ24" s="56"/>
      <c r="AK24" s="56"/>
      <c r="AL24" s="56"/>
      <c r="AM24" s="56"/>
      <c r="AN24" s="56"/>
      <c r="AO24" s="56"/>
      <c r="AP24" s="56"/>
      <c r="AQ24" s="56"/>
      <c r="AR24" s="56"/>
      <c r="AS24" s="56"/>
      <c r="AT24" s="56"/>
      <c r="AU24" s="56"/>
      <c r="AV24" s="56"/>
      <c r="AW24" s="56"/>
      <c r="AX24" s="56"/>
      <c r="AY24" s="56"/>
      <c r="AZ24" s="56"/>
      <c r="BA24" s="56"/>
      <c r="BB24" s="56"/>
      <c r="BC24" s="56"/>
      <c r="BD24" s="56"/>
      <c r="BE24" s="56"/>
      <c r="BF24" s="56"/>
      <c r="BG24" s="56"/>
      <c r="BH24" s="56"/>
      <c r="BI24" s="56"/>
      <c r="BJ24" s="56"/>
    </row>
    <row r="25" customFormat="false" ht="36" hidden="false" customHeight="true" outlineLevel="0" collapsed="false">
      <c r="A25" s="60" t="s">
        <v>214</v>
      </c>
      <c r="B25" s="55" t="str">
        <f aca="false">Checkliste!C28</f>
        <v>Abfallbehälter und sortierte Abfälle haben einen festen, gekennzeichneten Platz.</v>
      </c>
      <c r="C25" s="56"/>
      <c r="D25" s="56"/>
      <c r="E25" s="56"/>
      <c r="F25" s="56"/>
      <c r="G25" s="56"/>
      <c r="H25" s="56"/>
      <c r="I25" s="56"/>
      <c r="J25" s="56"/>
      <c r="K25" s="56"/>
      <c r="L25" s="56"/>
      <c r="M25" s="56"/>
      <c r="N25" s="56"/>
      <c r="O25" s="56"/>
      <c r="P25" s="56"/>
      <c r="Q25" s="56"/>
      <c r="R25" s="56"/>
      <c r="S25" s="56"/>
      <c r="T25" s="56"/>
      <c r="U25" s="56"/>
      <c r="V25" s="56"/>
      <c r="W25" s="56"/>
      <c r="X25" s="56"/>
      <c r="Y25" s="56"/>
      <c r="Z25" s="56"/>
      <c r="AA25" s="56"/>
      <c r="AB25" s="56"/>
      <c r="AC25" s="56"/>
      <c r="AD25" s="56"/>
      <c r="AE25" s="56"/>
      <c r="AF25" s="56"/>
      <c r="AG25" s="56"/>
      <c r="AH25" s="56"/>
      <c r="AI25" s="56"/>
      <c r="AJ25" s="56"/>
      <c r="AK25" s="56"/>
      <c r="AL25" s="56"/>
      <c r="AM25" s="56"/>
      <c r="AN25" s="56"/>
      <c r="AO25" s="56"/>
      <c r="AP25" s="56"/>
      <c r="AQ25" s="56"/>
      <c r="AR25" s="56"/>
      <c r="AS25" s="56"/>
      <c r="AT25" s="56"/>
      <c r="AU25" s="56"/>
      <c r="AV25" s="56"/>
      <c r="AW25" s="56"/>
      <c r="AX25" s="56"/>
      <c r="AY25" s="56"/>
      <c r="AZ25" s="56"/>
      <c r="BA25" s="56"/>
      <c r="BB25" s="56"/>
      <c r="BC25" s="56"/>
      <c r="BD25" s="56"/>
      <c r="BE25" s="56"/>
      <c r="BF25" s="56"/>
      <c r="BG25" s="56"/>
      <c r="BH25" s="56"/>
      <c r="BI25" s="56"/>
      <c r="BJ25" s="56"/>
    </row>
    <row r="26" customFormat="false" ht="21.75" hidden="false" customHeight="true" outlineLevel="0" collapsed="false">
      <c r="A26" s="61" t="s">
        <v>350</v>
      </c>
      <c r="B26" s="62" t="s">
        <v>351</v>
      </c>
      <c r="C26" s="63"/>
      <c r="D26" s="63"/>
      <c r="E26" s="63"/>
      <c r="F26" s="63"/>
      <c r="G26" s="63"/>
      <c r="H26" s="63"/>
      <c r="I26" s="63"/>
      <c r="J26" s="63"/>
      <c r="K26" s="63"/>
      <c r="L26" s="63"/>
      <c r="M26" s="63"/>
      <c r="N26" s="63"/>
      <c r="O26" s="63"/>
      <c r="P26" s="63"/>
      <c r="Q26" s="63"/>
      <c r="R26" s="63"/>
      <c r="S26" s="63"/>
      <c r="T26" s="63"/>
      <c r="U26" s="63"/>
      <c r="V26" s="63"/>
      <c r="W26" s="63"/>
      <c r="X26" s="63"/>
      <c r="Y26" s="63"/>
      <c r="Z26" s="63"/>
      <c r="AA26" s="63"/>
      <c r="AB26" s="63"/>
      <c r="AC26" s="63"/>
      <c r="AD26" s="63"/>
      <c r="AE26" s="63"/>
      <c r="AF26" s="63"/>
      <c r="AG26" s="63"/>
      <c r="AH26" s="63"/>
      <c r="AI26" s="63"/>
      <c r="AJ26" s="63"/>
      <c r="AK26" s="63"/>
      <c r="AL26" s="63"/>
      <c r="AM26" s="63"/>
      <c r="AN26" s="63"/>
      <c r="AO26" s="63"/>
      <c r="AP26" s="63"/>
      <c r="AQ26" s="63"/>
      <c r="AR26" s="63"/>
      <c r="AS26" s="63"/>
      <c r="AT26" s="63"/>
      <c r="AU26" s="63"/>
      <c r="AV26" s="63"/>
      <c r="AW26" s="63"/>
      <c r="AX26" s="63"/>
      <c r="AY26" s="63"/>
      <c r="AZ26" s="63"/>
      <c r="BA26" s="63"/>
      <c r="BB26" s="63"/>
      <c r="BC26" s="63"/>
      <c r="BD26" s="63"/>
      <c r="BE26" s="63"/>
      <c r="BF26" s="63"/>
      <c r="BG26" s="63"/>
      <c r="BH26" s="63"/>
      <c r="BI26" s="63"/>
      <c r="BJ26" s="63"/>
    </row>
    <row r="27" customFormat="false" ht="36" hidden="false" customHeight="true" outlineLevel="0" collapsed="false">
      <c r="A27" s="64" t="s">
        <v>219</v>
      </c>
      <c r="B27" s="55" t="str">
        <f aca="false">Checkliste!C29</f>
        <v>Böden, Arbeitsflächen und Maschinen sind sauber (kein Staub, keine Späne, kein Öl, keine Materialreste).</v>
      </c>
      <c r="C27" s="56"/>
      <c r="D27" s="56"/>
      <c r="E27" s="56"/>
      <c r="F27" s="56"/>
      <c r="G27" s="56"/>
      <c r="H27" s="56"/>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56"/>
      <c r="AH27" s="56"/>
      <c r="AI27" s="56"/>
      <c r="AJ27" s="56"/>
      <c r="AK27" s="56"/>
      <c r="AL27" s="56"/>
      <c r="AM27" s="56"/>
      <c r="AN27" s="56"/>
      <c r="AO27" s="56"/>
      <c r="AP27" s="56"/>
      <c r="AQ27" s="56"/>
      <c r="AR27" s="56"/>
      <c r="AS27" s="56"/>
      <c r="AT27" s="56"/>
      <c r="AU27" s="56"/>
      <c r="AV27" s="56"/>
      <c r="AW27" s="56"/>
      <c r="AX27" s="56"/>
      <c r="AY27" s="56"/>
      <c r="AZ27" s="56"/>
      <c r="BA27" s="56"/>
      <c r="BB27" s="56"/>
      <c r="BC27" s="56"/>
      <c r="BD27" s="56"/>
      <c r="BE27" s="56"/>
      <c r="BF27" s="56"/>
      <c r="BG27" s="56"/>
      <c r="BH27" s="56"/>
      <c r="BI27" s="56"/>
      <c r="BJ27" s="56"/>
    </row>
    <row r="28" customFormat="false" ht="36" hidden="false" customHeight="true" outlineLevel="0" collapsed="false">
      <c r="A28" s="64" t="s">
        <v>224</v>
      </c>
      <c r="B28" s="55" t="str">
        <f aca="false">Checkliste!C30</f>
        <v>Der Reinigungsplan legt klar fest: was, wer, wie oft und womit gereinigt wird.</v>
      </c>
      <c r="C28" s="56"/>
      <c r="D28" s="56"/>
      <c r="E28" s="56"/>
      <c r="F28" s="56"/>
      <c r="G28" s="56"/>
      <c r="H28" s="56"/>
      <c r="I28" s="56"/>
      <c r="J28" s="56"/>
      <c r="K28" s="56"/>
      <c r="L28" s="56"/>
      <c r="M28" s="56"/>
      <c r="N28" s="56"/>
      <c r="O28" s="56"/>
      <c r="P28" s="56"/>
      <c r="Q28" s="56"/>
      <c r="R28" s="56"/>
      <c r="S28" s="56"/>
      <c r="T28" s="56"/>
      <c r="U28" s="56"/>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row>
    <row r="29" customFormat="false" ht="36" hidden="false" customHeight="true" outlineLevel="0" collapsed="false">
      <c r="A29" s="64" t="s">
        <v>229</v>
      </c>
      <c r="B29" s="55" t="str">
        <f aca="false">Checkliste!C31</f>
        <v>Reinigungsgeräte und -mittel sind vor Ort verfügbar, vollständig und funktionsfähig.</v>
      </c>
      <c r="C29" s="56"/>
      <c r="D29" s="56"/>
      <c r="E29" s="56"/>
      <c r="F29" s="56"/>
      <c r="G29" s="56"/>
      <c r="H29" s="56"/>
      <c r="I29" s="56"/>
      <c r="J29" s="56"/>
      <c r="K29" s="56"/>
      <c r="L29" s="56"/>
      <c r="M29" s="56"/>
      <c r="N29" s="56"/>
      <c r="O29" s="56"/>
      <c r="P29" s="56"/>
      <c r="Q29" s="56"/>
      <c r="R29" s="56"/>
      <c r="S29" s="56"/>
      <c r="T29" s="56"/>
      <c r="U29" s="56"/>
      <c r="V29" s="56"/>
      <c r="W29" s="56"/>
      <c r="X29" s="56"/>
      <c r="Y29" s="56"/>
      <c r="Z29" s="56"/>
      <c r="AA29" s="56"/>
      <c r="AB29" s="56"/>
      <c r="AC29" s="56"/>
      <c r="AD29" s="56"/>
      <c r="AE29" s="56"/>
      <c r="AF29" s="56"/>
      <c r="AG29" s="56"/>
      <c r="AH29" s="56"/>
      <c r="AI29" s="56"/>
      <c r="AJ29" s="56"/>
      <c r="AK29" s="56"/>
      <c r="AL29" s="56"/>
      <c r="AM29" s="56"/>
      <c r="AN29" s="56"/>
      <c r="AO29" s="56"/>
      <c r="AP29" s="56"/>
      <c r="AQ29" s="56"/>
      <c r="AR29" s="56"/>
      <c r="AS29" s="56"/>
      <c r="AT29" s="56"/>
      <c r="AU29" s="56"/>
      <c r="AV29" s="56"/>
      <c r="AW29" s="56"/>
      <c r="AX29" s="56"/>
      <c r="AY29" s="56"/>
      <c r="AZ29" s="56"/>
      <c r="BA29" s="56"/>
      <c r="BB29" s="56"/>
      <c r="BC29" s="56"/>
      <c r="BD29" s="56"/>
      <c r="BE29" s="56"/>
      <c r="BF29" s="56"/>
      <c r="BG29" s="56"/>
      <c r="BH29" s="56"/>
      <c r="BI29" s="56"/>
      <c r="BJ29" s="56"/>
    </row>
    <row r="30" customFormat="false" ht="36" hidden="false" customHeight="true" outlineLevel="0" collapsed="false">
      <c r="A30" s="64" t="s">
        <v>234</v>
      </c>
      <c r="B30" s="55" t="str">
        <f aca="false">Checkliste!C32</f>
        <v>Reinigung ist mit Inspektion verbunden: Lecks, Spiel, Undichtigkeiten und Schäden werden gemeldet.</v>
      </c>
      <c r="C30" s="56"/>
      <c r="D30" s="56"/>
      <c r="E30" s="56"/>
      <c r="F30" s="56"/>
      <c r="G30" s="56"/>
      <c r="H30" s="56"/>
      <c r="I30" s="56"/>
      <c r="J30" s="56"/>
      <c r="K30" s="56"/>
      <c r="L30" s="56"/>
      <c r="M30" s="56"/>
      <c r="N30" s="56"/>
      <c r="O30" s="56"/>
      <c r="P30" s="56"/>
      <c r="Q30" s="56"/>
      <c r="R30" s="56"/>
      <c r="S30" s="56"/>
      <c r="T30" s="56"/>
      <c r="U30" s="56"/>
      <c r="V30" s="56"/>
      <c r="W30" s="56"/>
      <c r="X30" s="56"/>
      <c r="Y30" s="56"/>
      <c r="Z30" s="56"/>
      <c r="AA30" s="56"/>
      <c r="AB30" s="56"/>
      <c r="AC30" s="56"/>
      <c r="AD30" s="56"/>
      <c r="AE30" s="56"/>
      <c r="AF30" s="56"/>
      <c r="AG30" s="56"/>
      <c r="AH30" s="56"/>
      <c r="AI30" s="56"/>
      <c r="AJ30" s="56"/>
      <c r="AK30" s="56"/>
      <c r="AL30" s="56"/>
      <c r="AM30" s="56"/>
      <c r="AN30" s="56"/>
      <c r="AO30" s="56"/>
      <c r="AP30" s="56"/>
      <c r="AQ30" s="56"/>
      <c r="AR30" s="56"/>
      <c r="AS30" s="56"/>
      <c r="AT30" s="56"/>
      <c r="AU30" s="56"/>
      <c r="AV30" s="56"/>
      <c r="AW30" s="56"/>
      <c r="AX30" s="56"/>
      <c r="AY30" s="56"/>
      <c r="AZ30" s="56"/>
      <c r="BA30" s="56"/>
      <c r="BB30" s="56"/>
      <c r="BC30" s="56"/>
      <c r="BD30" s="56"/>
      <c r="BE30" s="56"/>
      <c r="BF30" s="56"/>
      <c r="BG30" s="56"/>
      <c r="BH30" s="56"/>
      <c r="BI30" s="56"/>
      <c r="BJ30" s="56"/>
    </row>
    <row r="31" customFormat="false" ht="36" hidden="false" customHeight="true" outlineLevel="0" collapsed="false">
      <c r="A31" s="64" t="s">
        <v>239</v>
      </c>
      <c r="B31" s="55" t="str">
        <f aca="false">Checkliste!C33</f>
        <v>Verschmutzungsquellen (Lecks, Staub, Prozessabfälle) sind identifiziert und werden an der Quelle beseitigt.</v>
      </c>
      <c r="C31" s="56"/>
      <c r="D31" s="56"/>
      <c r="E31" s="56"/>
      <c r="F31" s="56"/>
      <c r="G31" s="56"/>
      <c r="H31" s="56"/>
      <c r="I31" s="56"/>
      <c r="J31" s="56"/>
      <c r="K31" s="56"/>
      <c r="L31" s="56"/>
      <c r="M31" s="56"/>
      <c r="N31" s="56"/>
      <c r="O31" s="56"/>
      <c r="P31" s="56"/>
      <c r="Q31" s="56"/>
      <c r="R31" s="56"/>
      <c r="S31" s="56"/>
      <c r="T31" s="56"/>
      <c r="U31" s="56"/>
      <c r="V31" s="56"/>
      <c r="W31" s="56"/>
      <c r="X31" s="56"/>
      <c r="Y31" s="56"/>
      <c r="Z31" s="56"/>
      <c r="AA31" s="56"/>
      <c r="AB31" s="56"/>
      <c r="AC31" s="56"/>
      <c r="AD31" s="56"/>
      <c r="AE31" s="56"/>
      <c r="AF31" s="56"/>
      <c r="AG31" s="56"/>
      <c r="AH31" s="56"/>
      <c r="AI31" s="56"/>
      <c r="AJ31" s="56"/>
      <c r="AK31" s="56"/>
      <c r="AL31" s="56"/>
      <c r="AM31" s="56"/>
      <c r="AN31" s="56"/>
      <c r="AO31" s="56"/>
      <c r="AP31" s="56"/>
      <c r="AQ31" s="56"/>
      <c r="AR31" s="56"/>
      <c r="AS31" s="56"/>
      <c r="AT31" s="56"/>
      <c r="AU31" s="56"/>
      <c r="AV31" s="56"/>
      <c r="AW31" s="56"/>
      <c r="AX31" s="56"/>
      <c r="AY31" s="56"/>
      <c r="AZ31" s="56"/>
      <c r="BA31" s="56"/>
      <c r="BB31" s="56"/>
      <c r="BC31" s="56"/>
      <c r="BD31" s="56"/>
      <c r="BE31" s="56"/>
      <c r="BF31" s="56"/>
      <c r="BG31" s="56"/>
      <c r="BH31" s="56"/>
      <c r="BI31" s="56"/>
      <c r="BJ31" s="56"/>
    </row>
    <row r="32" customFormat="false" ht="36" hidden="false" customHeight="true" outlineLevel="0" collapsed="false">
      <c r="A32" s="64" t="s">
        <v>244</v>
      </c>
      <c r="B32" s="55" t="str">
        <f aca="false">Checkliste!C34</f>
        <v>Die Beleuchtung funktioniert und ist sauber; Schutzvorrichtungen, Scheiben und Infotafeln sind lesbar.</v>
      </c>
      <c r="C32" s="56"/>
      <c r="D32" s="56"/>
      <c r="E32" s="56"/>
      <c r="F32" s="56"/>
      <c r="G32" s="56"/>
      <c r="H32" s="56"/>
      <c r="I32" s="56"/>
      <c r="J32" s="56"/>
      <c r="K32" s="56"/>
      <c r="L32" s="56"/>
      <c r="M32" s="56"/>
      <c r="N32" s="56"/>
      <c r="O32" s="56"/>
      <c r="P32" s="56"/>
      <c r="Q32" s="56"/>
      <c r="R32" s="56"/>
      <c r="S32" s="56"/>
      <c r="T32" s="56"/>
      <c r="U32" s="56"/>
      <c r="V32" s="56"/>
      <c r="W32" s="56"/>
      <c r="X32" s="56"/>
      <c r="Y32" s="56"/>
      <c r="Z32" s="56"/>
      <c r="AA32" s="56"/>
      <c r="AB32" s="56"/>
      <c r="AC32" s="56"/>
      <c r="AD32" s="56"/>
      <c r="AE32" s="56"/>
      <c r="AF32" s="56"/>
      <c r="AG32" s="56"/>
      <c r="AH32" s="56"/>
      <c r="AI32" s="56"/>
      <c r="AJ32" s="56"/>
      <c r="AK32" s="56"/>
      <c r="AL32" s="56"/>
      <c r="AM32" s="56"/>
      <c r="AN32" s="56"/>
      <c r="AO32" s="56"/>
      <c r="AP32" s="56"/>
      <c r="AQ32" s="56"/>
      <c r="AR32" s="56"/>
      <c r="AS32" s="56"/>
      <c r="AT32" s="56"/>
      <c r="AU32" s="56"/>
      <c r="AV32" s="56"/>
      <c r="AW32" s="56"/>
      <c r="AX32" s="56"/>
      <c r="AY32" s="56"/>
      <c r="AZ32" s="56"/>
      <c r="BA32" s="56"/>
      <c r="BB32" s="56"/>
      <c r="BC32" s="56"/>
      <c r="BD32" s="56"/>
      <c r="BE32" s="56"/>
      <c r="BF32" s="56"/>
      <c r="BG32" s="56"/>
      <c r="BH32" s="56"/>
      <c r="BI32" s="56"/>
      <c r="BJ32" s="56"/>
    </row>
    <row r="33" customFormat="false" ht="36" hidden="false" customHeight="true" outlineLevel="0" collapsed="false">
      <c r="A33" s="64" t="s">
        <v>249</v>
      </c>
      <c r="B33" s="55" t="str">
        <f aca="false">Checkliste!C35</f>
        <v>Abfallbehälter sind nicht überfüllt und werden nach Plan geleert.</v>
      </c>
      <c r="C33" s="56"/>
      <c r="D33" s="56"/>
      <c r="E33" s="56"/>
      <c r="F33" s="56"/>
      <c r="G33" s="56"/>
      <c r="H33" s="56"/>
      <c r="I33" s="56"/>
      <c r="J33" s="56"/>
      <c r="K33" s="56"/>
      <c r="L33" s="56"/>
      <c r="M33" s="56"/>
      <c r="N33" s="56"/>
      <c r="O33" s="56"/>
      <c r="P33" s="56"/>
      <c r="Q33" s="56"/>
      <c r="R33" s="56"/>
      <c r="S33" s="56"/>
      <c r="T33" s="56"/>
      <c r="U33" s="56"/>
      <c r="V33" s="56"/>
      <c r="W33" s="56"/>
      <c r="X33" s="56"/>
      <c r="Y33" s="56"/>
      <c r="Z33" s="56"/>
      <c r="AA33" s="56"/>
      <c r="AB33" s="56"/>
      <c r="AC33" s="56"/>
      <c r="AD33" s="56"/>
      <c r="AE33" s="56"/>
      <c r="AF33" s="56"/>
      <c r="AG33" s="56"/>
      <c r="AH33" s="56"/>
      <c r="AI33" s="56"/>
      <c r="AJ33" s="56"/>
      <c r="AK33" s="56"/>
      <c r="AL33" s="56"/>
      <c r="AM33" s="56"/>
      <c r="AN33" s="56"/>
      <c r="AO33" s="56"/>
      <c r="AP33" s="56"/>
      <c r="AQ33" s="56"/>
      <c r="AR33" s="56"/>
      <c r="AS33" s="56"/>
      <c r="AT33" s="56"/>
      <c r="AU33" s="56"/>
      <c r="AV33" s="56"/>
      <c r="AW33" s="56"/>
      <c r="AX33" s="56"/>
      <c r="AY33" s="56"/>
      <c r="AZ33" s="56"/>
      <c r="BA33" s="56"/>
      <c r="BB33" s="56"/>
      <c r="BC33" s="56"/>
      <c r="BD33" s="56"/>
      <c r="BE33" s="56"/>
      <c r="BF33" s="56"/>
      <c r="BG33" s="56"/>
      <c r="BH33" s="56"/>
      <c r="BI33" s="56"/>
      <c r="BJ33" s="56"/>
    </row>
    <row r="34" customFormat="false" ht="36" hidden="false" customHeight="true" outlineLevel="0" collapsed="false">
      <c r="A34" s="64" t="s">
        <v>254</v>
      </c>
      <c r="B34" s="55" t="str">
        <f aca="false">Checkliste!C36</f>
        <v>Öl- und Chemikalienbereiche sind dicht und sauber; Auffangwannen und Bindemittel sind verfügbar.</v>
      </c>
      <c r="C34" s="56"/>
      <c r="D34" s="56"/>
      <c r="E34" s="56"/>
      <c r="F34" s="56"/>
      <c r="G34" s="56"/>
      <c r="H34" s="56"/>
      <c r="I34" s="56"/>
      <c r="J34" s="56"/>
      <c r="K34" s="56"/>
      <c r="L34" s="56"/>
      <c r="M34" s="56"/>
      <c r="N34" s="56"/>
      <c r="O34" s="56"/>
      <c r="P34" s="56"/>
      <c r="Q34" s="56"/>
      <c r="R34" s="56"/>
      <c r="S34" s="56"/>
      <c r="T34" s="56"/>
      <c r="U34" s="56"/>
      <c r="V34" s="56"/>
      <c r="W34" s="56"/>
      <c r="X34" s="56"/>
      <c r="Y34" s="56"/>
      <c r="Z34" s="56"/>
      <c r="AA34" s="56"/>
      <c r="AB34" s="56"/>
      <c r="AC34" s="56"/>
      <c r="AD34" s="56"/>
      <c r="AE34" s="56"/>
      <c r="AF34" s="56"/>
      <c r="AG34" s="56"/>
      <c r="AH34" s="56"/>
      <c r="AI34" s="56"/>
      <c r="AJ34" s="56"/>
      <c r="AK34" s="56"/>
      <c r="AL34" s="56"/>
      <c r="AM34" s="56"/>
      <c r="AN34" s="56"/>
      <c r="AO34" s="56"/>
      <c r="AP34" s="56"/>
      <c r="AQ34" s="56"/>
      <c r="AR34" s="56"/>
      <c r="AS34" s="56"/>
      <c r="AT34" s="56"/>
      <c r="AU34" s="56"/>
      <c r="AV34" s="56"/>
      <c r="AW34" s="56"/>
      <c r="AX34" s="56"/>
      <c r="AY34" s="56"/>
      <c r="AZ34" s="56"/>
      <c r="BA34" s="56"/>
      <c r="BB34" s="56"/>
      <c r="BC34" s="56"/>
      <c r="BD34" s="56"/>
      <c r="BE34" s="56"/>
      <c r="BF34" s="56"/>
      <c r="BG34" s="56"/>
      <c r="BH34" s="56"/>
      <c r="BI34" s="56"/>
      <c r="BJ34" s="56"/>
    </row>
    <row r="35" customFormat="false" ht="21.75" hidden="false" customHeight="true" outlineLevel="0" collapsed="false">
      <c r="A35" s="65" t="s">
        <v>352</v>
      </c>
      <c r="B35" s="66" t="s">
        <v>353</v>
      </c>
      <c r="C35" s="67"/>
      <c r="D35" s="67"/>
      <c r="E35" s="67"/>
      <c r="F35" s="67"/>
      <c r="G35" s="67"/>
      <c r="H35" s="67"/>
      <c r="I35" s="67"/>
      <c r="J35" s="67"/>
      <c r="K35" s="67"/>
      <c r="L35" s="67"/>
      <c r="M35" s="67"/>
      <c r="N35" s="67"/>
      <c r="O35" s="67"/>
      <c r="P35" s="67"/>
      <c r="Q35" s="67"/>
      <c r="R35" s="67"/>
      <c r="S35" s="67"/>
      <c r="T35" s="67"/>
      <c r="U35" s="67"/>
      <c r="V35" s="67"/>
      <c r="W35" s="67"/>
      <c r="X35" s="67"/>
      <c r="Y35" s="67"/>
      <c r="Z35" s="67"/>
      <c r="AA35" s="67"/>
      <c r="AB35" s="67"/>
      <c r="AC35" s="67"/>
      <c r="AD35" s="67"/>
      <c r="AE35" s="67"/>
      <c r="AF35" s="67"/>
      <c r="AG35" s="67"/>
      <c r="AH35" s="67"/>
      <c r="AI35" s="67"/>
      <c r="AJ35" s="67"/>
      <c r="AK35" s="67"/>
      <c r="AL35" s="67"/>
      <c r="AM35" s="67"/>
      <c r="AN35" s="67"/>
      <c r="AO35" s="67"/>
      <c r="AP35" s="67"/>
      <c r="AQ35" s="67"/>
      <c r="AR35" s="67"/>
      <c r="AS35" s="67"/>
      <c r="AT35" s="67"/>
      <c r="AU35" s="67"/>
      <c r="AV35" s="67"/>
      <c r="AW35" s="67"/>
      <c r="AX35" s="67"/>
      <c r="AY35" s="67"/>
      <c r="AZ35" s="67"/>
      <c r="BA35" s="67"/>
      <c r="BB35" s="67"/>
      <c r="BC35" s="67"/>
      <c r="BD35" s="67"/>
      <c r="BE35" s="67"/>
      <c r="BF35" s="67"/>
      <c r="BG35" s="67"/>
      <c r="BH35" s="67"/>
      <c r="BI35" s="67"/>
      <c r="BJ35" s="67"/>
    </row>
    <row r="36" customFormat="false" ht="36" hidden="false" customHeight="true" outlineLevel="0" collapsed="false">
      <c r="A36" s="68" t="s">
        <v>259</v>
      </c>
      <c r="B36" s="55" t="str">
        <f aca="false">Checkliste!C37</f>
        <v>Der Standard für das Erscheinungsbild des Bereichs (Fotos des Sollzustands) ist im Bereich verfügbar und aktuell.</v>
      </c>
      <c r="C36" s="56"/>
      <c r="D36" s="56"/>
      <c r="E36" s="56"/>
      <c r="F36" s="56"/>
      <c r="G36" s="56"/>
      <c r="H36" s="56"/>
      <c r="I36" s="56"/>
      <c r="J36" s="56"/>
      <c r="K36" s="56"/>
      <c r="L36" s="56"/>
      <c r="M36" s="56"/>
      <c r="N36" s="56"/>
      <c r="O36" s="56"/>
      <c r="P36" s="56"/>
      <c r="Q36" s="56"/>
      <c r="R36" s="56"/>
      <c r="S36" s="56"/>
      <c r="T36" s="56"/>
      <c r="U36" s="56"/>
      <c r="V36" s="56"/>
      <c r="W36" s="56"/>
      <c r="X36" s="56"/>
      <c r="Y36" s="56"/>
      <c r="Z36" s="56"/>
      <c r="AA36" s="56"/>
      <c r="AB36" s="56"/>
      <c r="AC36" s="56"/>
      <c r="AD36" s="56"/>
      <c r="AE36" s="56"/>
      <c r="AF36" s="56"/>
      <c r="AG36" s="56"/>
      <c r="AH36" s="56"/>
      <c r="AI36" s="56"/>
      <c r="AJ36" s="56"/>
      <c r="AK36" s="56"/>
      <c r="AL36" s="56"/>
      <c r="AM36" s="56"/>
      <c r="AN36" s="56"/>
      <c r="AO36" s="56"/>
      <c r="AP36" s="56"/>
      <c r="AQ36" s="56"/>
      <c r="AR36" s="56"/>
      <c r="AS36" s="56"/>
      <c r="AT36" s="56"/>
      <c r="AU36" s="56"/>
      <c r="AV36" s="56"/>
      <c r="AW36" s="56"/>
      <c r="AX36" s="56"/>
      <c r="AY36" s="56"/>
      <c r="AZ36" s="56"/>
      <c r="BA36" s="56"/>
      <c r="BB36" s="56"/>
      <c r="BC36" s="56"/>
      <c r="BD36" s="56"/>
      <c r="BE36" s="56"/>
      <c r="BF36" s="56"/>
      <c r="BG36" s="56"/>
      <c r="BH36" s="56"/>
      <c r="BI36" s="56"/>
      <c r="BJ36" s="56"/>
    </row>
    <row r="37" customFormat="false" ht="36" hidden="false" customHeight="true" outlineLevel="0" collapsed="false">
      <c r="A37" s="68" t="s">
        <v>264</v>
      </c>
      <c r="B37" s="55" t="str">
        <f aca="false">Checkliste!C38</f>
        <v>Die Kennzeichnungsregeln (Farben, Etiketten, Symbole) sind im Bereich einheitlich und mit den Werksregeln abgestimmt.</v>
      </c>
      <c r="C37" s="56"/>
      <c r="D37" s="56"/>
      <c r="E37" s="56"/>
      <c r="F37" s="56"/>
      <c r="G37" s="56"/>
      <c r="H37" s="56"/>
      <c r="I37" s="56"/>
      <c r="J37" s="56"/>
      <c r="K37" s="56"/>
      <c r="L37" s="56"/>
      <c r="M37" s="56"/>
      <c r="N37" s="56"/>
      <c r="O37" s="56"/>
      <c r="P37" s="56"/>
      <c r="Q37" s="56"/>
      <c r="R37" s="56"/>
      <c r="S37" s="56"/>
      <c r="T37" s="56"/>
      <c r="U37" s="56"/>
      <c r="V37" s="56"/>
      <c r="W37" s="56"/>
      <c r="X37" s="56"/>
      <c r="Y37" s="56"/>
      <c r="Z37" s="56"/>
      <c r="AA37" s="56"/>
      <c r="AB37" s="56"/>
      <c r="AC37" s="56"/>
      <c r="AD37" s="56"/>
      <c r="AE37" s="56"/>
      <c r="AF37" s="56"/>
      <c r="AG37" s="56"/>
      <c r="AH37" s="56"/>
      <c r="AI37" s="56"/>
      <c r="AJ37" s="56"/>
      <c r="AK37" s="56"/>
      <c r="AL37" s="56"/>
      <c r="AM37" s="56"/>
      <c r="AN37" s="56"/>
      <c r="AO37" s="56"/>
      <c r="AP37" s="56"/>
      <c r="AQ37" s="56"/>
      <c r="AR37" s="56"/>
      <c r="AS37" s="56"/>
      <c r="AT37" s="56"/>
      <c r="AU37" s="56"/>
      <c r="AV37" s="56"/>
      <c r="AW37" s="56"/>
      <c r="AX37" s="56"/>
      <c r="AY37" s="56"/>
      <c r="AZ37" s="56"/>
      <c r="BA37" s="56"/>
      <c r="BB37" s="56"/>
      <c r="BC37" s="56"/>
      <c r="BD37" s="56"/>
      <c r="BE37" s="56"/>
      <c r="BF37" s="56"/>
      <c r="BG37" s="56"/>
      <c r="BH37" s="56"/>
      <c r="BI37" s="56"/>
      <c r="BJ37" s="56"/>
    </row>
    <row r="38" customFormat="false" ht="36" hidden="false" customHeight="true" outlineLevel="0" collapsed="false">
      <c r="A38" s="68" t="s">
        <v>269</v>
      </c>
      <c r="B38" s="55" t="str">
        <f aca="false">Checkliste!C39</f>
        <v>Rollen und Verantwortlichkeiten sind festgelegt: Bereichsverantwortlicher, 5S-Leiter, Verantwortliche für Zonen.</v>
      </c>
      <c r="C38" s="56"/>
      <c r="D38" s="56"/>
      <c r="E38" s="56"/>
      <c r="F38" s="56"/>
      <c r="G38" s="56"/>
      <c r="H38" s="56"/>
      <c r="I38" s="56"/>
      <c r="J38" s="56"/>
      <c r="K38" s="56"/>
      <c r="L38" s="56"/>
      <c r="M38" s="56"/>
      <c r="N38" s="56"/>
      <c r="O38" s="56"/>
      <c r="P38" s="56"/>
      <c r="Q38" s="56"/>
      <c r="R38" s="56"/>
      <c r="S38" s="56"/>
      <c r="T38" s="56"/>
      <c r="U38" s="56"/>
      <c r="V38" s="56"/>
      <c r="W38" s="56"/>
      <c r="X38" s="56"/>
      <c r="Y38" s="56"/>
      <c r="Z38" s="56"/>
      <c r="AA38" s="56"/>
      <c r="AB38" s="56"/>
      <c r="AC38" s="56"/>
      <c r="AD38" s="56"/>
      <c r="AE38" s="56"/>
      <c r="AF38" s="56"/>
      <c r="AG38" s="56"/>
      <c r="AH38" s="56"/>
      <c r="AI38" s="56"/>
      <c r="AJ38" s="56"/>
      <c r="AK38" s="56"/>
      <c r="AL38" s="56"/>
      <c r="AM38" s="56"/>
      <c r="AN38" s="56"/>
      <c r="AO38" s="56"/>
      <c r="AP38" s="56"/>
      <c r="AQ38" s="56"/>
      <c r="AR38" s="56"/>
      <c r="AS38" s="56"/>
      <c r="AT38" s="56"/>
      <c r="AU38" s="56"/>
      <c r="AV38" s="56"/>
      <c r="AW38" s="56"/>
      <c r="AX38" s="56"/>
      <c r="AY38" s="56"/>
      <c r="AZ38" s="56"/>
      <c r="BA38" s="56"/>
      <c r="BB38" s="56"/>
      <c r="BC38" s="56"/>
      <c r="BD38" s="56"/>
      <c r="BE38" s="56"/>
      <c r="BF38" s="56"/>
      <c r="BG38" s="56"/>
      <c r="BH38" s="56"/>
      <c r="BI38" s="56"/>
      <c r="BJ38" s="56"/>
    </row>
    <row r="39" customFormat="false" ht="36" hidden="false" customHeight="true" outlineLevel="0" collapsed="false">
      <c r="A39" s="68" t="s">
        <v>274</v>
      </c>
      <c r="B39" s="55" t="str">
        <f aca="false">Checkliste!C40</f>
        <v>Visuelles Management funktioniert: Kennzeichnungen, Anzeiger und Infotafeln sind vollständig und lesbar.</v>
      </c>
      <c r="C39" s="56"/>
      <c r="D39" s="56"/>
      <c r="E39" s="56"/>
      <c r="F39" s="56"/>
      <c r="G39" s="56"/>
      <c r="H39" s="56"/>
      <c r="I39" s="56"/>
      <c r="J39" s="56"/>
      <c r="K39" s="56"/>
      <c r="L39" s="56"/>
      <c r="M39" s="56"/>
      <c r="N39" s="56"/>
      <c r="O39" s="56"/>
      <c r="P39" s="56"/>
      <c r="Q39" s="56"/>
      <c r="R39" s="56"/>
      <c r="S39" s="56"/>
      <c r="T39" s="56"/>
      <c r="U39" s="56"/>
      <c r="V39" s="56"/>
      <c r="W39" s="56"/>
      <c r="X39" s="56"/>
      <c r="Y39" s="56"/>
      <c r="Z39" s="56"/>
      <c r="AA39" s="56"/>
      <c r="AB39" s="56"/>
      <c r="AC39" s="56"/>
      <c r="AD39" s="56"/>
      <c r="AE39" s="56"/>
      <c r="AF39" s="56"/>
      <c r="AG39" s="56"/>
      <c r="AH39" s="56"/>
      <c r="AI39" s="56"/>
      <c r="AJ39" s="56"/>
      <c r="AK39" s="56"/>
      <c r="AL39" s="56"/>
      <c r="AM39" s="56"/>
      <c r="AN39" s="56"/>
      <c r="AO39" s="56"/>
      <c r="AP39" s="56"/>
      <c r="AQ39" s="56"/>
      <c r="AR39" s="56"/>
      <c r="AS39" s="56"/>
      <c r="AT39" s="56"/>
      <c r="AU39" s="56"/>
      <c r="AV39" s="56"/>
      <c r="AW39" s="56"/>
      <c r="AX39" s="56"/>
      <c r="AY39" s="56"/>
      <c r="AZ39" s="56"/>
      <c r="BA39" s="56"/>
      <c r="BB39" s="56"/>
      <c r="BC39" s="56"/>
      <c r="BD39" s="56"/>
      <c r="BE39" s="56"/>
      <c r="BF39" s="56"/>
      <c r="BG39" s="56"/>
      <c r="BH39" s="56"/>
      <c r="BI39" s="56"/>
      <c r="BJ39" s="56"/>
    </row>
    <row r="40" customFormat="false" ht="36" hidden="false" customHeight="true" outlineLevel="0" collapsed="false">
      <c r="A40" s="68" t="s">
        <v>279</v>
      </c>
      <c r="B40" s="55" t="str">
        <f aca="false">Checkliste!C41</f>
        <v>Eine tägliche (5-Minuten-)5S-Checkliste existiert und wird tatsächlich ausgefüllt.</v>
      </c>
      <c r="C40" s="56"/>
      <c r="D40" s="56"/>
      <c r="E40" s="56"/>
      <c r="F40" s="56"/>
      <c r="G40" s="56"/>
      <c r="H40" s="56"/>
      <c r="I40" s="56"/>
      <c r="J40" s="56"/>
      <c r="K40" s="56"/>
      <c r="L40" s="56"/>
      <c r="M40" s="56"/>
      <c r="N40" s="56"/>
      <c r="O40" s="56"/>
      <c r="P40" s="56"/>
      <c r="Q40" s="56"/>
      <c r="R40" s="56"/>
      <c r="S40" s="56"/>
      <c r="T40" s="56"/>
      <c r="U40" s="56"/>
      <c r="V40" s="56"/>
      <c r="W40" s="56"/>
      <c r="X40" s="56"/>
      <c r="Y40" s="56"/>
      <c r="Z40" s="56"/>
      <c r="AA40" s="56"/>
      <c r="AB40" s="56"/>
      <c r="AC40" s="56"/>
      <c r="AD40" s="56"/>
      <c r="AE40" s="56"/>
      <c r="AF40" s="56"/>
      <c r="AG40" s="56"/>
      <c r="AH40" s="56"/>
      <c r="AI40" s="56"/>
      <c r="AJ40" s="56"/>
      <c r="AK40" s="56"/>
      <c r="AL40" s="56"/>
      <c r="AM40" s="56"/>
      <c r="AN40" s="56"/>
      <c r="AO40" s="56"/>
      <c r="AP40" s="56"/>
      <c r="AQ40" s="56"/>
      <c r="AR40" s="56"/>
      <c r="AS40" s="56"/>
      <c r="AT40" s="56"/>
      <c r="AU40" s="56"/>
      <c r="AV40" s="56"/>
      <c r="AW40" s="56"/>
      <c r="AX40" s="56"/>
      <c r="AY40" s="56"/>
      <c r="AZ40" s="56"/>
      <c r="BA40" s="56"/>
      <c r="BB40" s="56"/>
      <c r="BC40" s="56"/>
      <c r="BD40" s="56"/>
      <c r="BE40" s="56"/>
      <c r="BF40" s="56"/>
      <c r="BG40" s="56"/>
      <c r="BH40" s="56"/>
      <c r="BI40" s="56"/>
      <c r="BJ40" s="56"/>
    </row>
    <row r="41" customFormat="false" ht="36" hidden="false" customHeight="true" outlineLevel="0" collapsed="false">
      <c r="A41" s="68" t="s">
        <v>284</v>
      </c>
      <c r="B41" s="55" t="str">
        <f aca="false">Checkliste!C42</f>
        <v>Standards sind visuell (Fotos, Zeichnungen, Farben) und ohne langes Lesen von Anweisungen verständlich.</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6"/>
      <c r="AF41" s="56"/>
      <c r="AG41" s="56"/>
      <c r="AH41" s="56"/>
      <c r="AI41" s="56"/>
      <c r="AJ41" s="56"/>
      <c r="AK41" s="56"/>
      <c r="AL41" s="56"/>
      <c r="AM41" s="56"/>
      <c r="AN41" s="56"/>
      <c r="AO41" s="56"/>
      <c r="AP41" s="56"/>
      <c r="AQ41" s="56"/>
      <c r="AR41" s="56"/>
      <c r="AS41" s="56"/>
      <c r="AT41" s="56"/>
      <c r="AU41" s="56"/>
      <c r="AV41" s="56"/>
      <c r="AW41" s="56"/>
      <c r="AX41" s="56"/>
      <c r="AY41" s="56"/>
      <c r="AZ41" s="56"/>
      <c r="BA41" s="56"/>
      <c r="BB41" s="56"/>
      <c r="BC41" s="56"/>
      <c r="BD41" s="56"/>
      <c r="BE41" s="56"/>
      <c r="BF41" s="56"/>
      <c r="BG41" s="56"/>
      <c r="BH41" s="56"/>
      <c r="BI41" s="56"/>
      <c r="BJ41" s="56"/>
    </row>
    <row r="42" customFormat="false" ht="36" hidden="false" customHeight="true" outlineLevel="0" collapsed="false">
      <c r="A42" s="68" t="s">
        <v>289</v>
      </c>
      <c r="B42" s="55" t="str">
        <f aca="false">Checkliste!C43</f>
        <v>Neue Mitarbeiter werden im 5S-Standard ihres Bereichs geschult, und die Schulung ist dokumentiert.</v>
      </c>
      <c r="C42" s="56"/>
      <c r="D42" s="56"/>
      <c r="E42" s="56"/>
      <c r="F42" s="56"/>
      <c r="G42" s="56"/>
      <c r="H42" s="56"/>
      <c r="I42" s="56"/>
      <c r="J42" s="56"/>
      <c r="K42" s="56"/>
      <c r="L42" s="56"/>
      <c r="M42" s="56"/>
      <c r="N42" s="56"/>
      <c r="O42" s="56"/>
      <c r="P42" s="56"/>
      <c r="Q42" s="56"/>
      <c r="R42" s="56"/>
      <c r="S42" s="56"/>
      <c r="T42" s="56"/>
      <c r="U42" s="56"/>
      <c r="V42" s="56"/>
      <c r="W42" s="56"/>
      <c r="X42" s="56"/>
      <c r="Y42" s="56"/>
      <c r="Z42" s="56"/>
      <c r="AA42" s="56"/>
      <c r="AB42" s="56"/>
      <c r="AC42" s="56"/>
      <c r="AD42" s="56"/>
      <c r="AE42" s="56"/>
      <c r="AF42" s="56"/>
      <c r="AG42" s="56"/>
      <c r="AH42" s="56"/>
      <c r="AI42" s="56"/>
      <c r="AJ42" s="56"/>
      <c r="AK42" s="56"/>
      <c r="AL42" s="56"/>
      <c r="AM42" s="56"/>
      <c r="AN42" s="56"/>
      <c r="AO42" s="56"/>
      <c r="AP42" s="56"/>
      <c r="AQ42" s="56"/>
      <c r="AR42" s="56"/>
      <c r="AS42" s="56"/>
      <c r="AT42" s="56"/>
      <c r="AU42" s="56"/>
      <c r="AV42" s="56"/>
      <c r="AW42" s="56"/>
      <c r="AX42" s="56"/>
      <c r="AY42" s="56"/>
      <c r="AZ42" s="56"/>
      <c r="BA42" s="56"/>
      <c r="BB42" s="56"/>
      <c r="BC42" s="56"/>
      <c r="BD42" s="56"/>
      <c r="BE42" s="56"/>
      <c r="BF42" s="56"/>
      <c r="BG42" s="56"/>
      <c r="BH42" s="56"/>
      <c r="BI42" s="56"/>
      <c r="BJ42" s="56"/>
    </row>
    <row r="43" customFormat="false" ht="36" hidden="false" customHeight="true" outlineLevel="0" collapsed="false">
      <c r="A43" s="68" t="s">
        <v>294</v>
      </c>
      <c r="B43" s="55" t="str">
        <f aca="false">Checkliste!C44</f>
        <v>Änderungen (neue Maschine, Layoutänderung, neues Produkt) führen zur Aktualisierung des 5S-Standards.</v>
      </c>
      <c r="C43" s="56"/>
      <c r="D43" s="56"/>
      <c r="E43" s="56"/>
      <c r="F43" s="56"/>
      <c r="G43" s="56"/>
      <c r="H43" s="56"/>
      <c r="I43" s="56"/>
      <c r="J43" s="56"/>
      <c r="K43" s="56"/>
      <c r="L43" s="56"/>
      <c r="M43" s="56"/>
      <c r="N43" s="56"/>
      <c r="O43" s="56"/>
      <c r="P43" s="56"/>
      <c r="Q43" s="56"/>
      <c r="R43" s="56"/>
      <c r="S43" s="56"/>
      <c r="T43" s="56"/>
      <c r="U43" s="56"/>
      <c r="V43" s="56"/>
      <c r="W43" s="56"/>
      <c r="X43" s="56"/>
      <c r="Y43" s="56"/>
      <c r="Z43" s="56"/>
      <c r="AA43" s="56"/>
      <c r="AB43" s="56"/>
      <c r="AC43" s="56"/>
      <c r="AD43" s="56"/>
      <c r="AE43" s="56"/>
      <c r="AF43" s="56"/>
      <c r="AG43" s="56"/>
      <c r="AH43" s="56"/>
      <c r="AI43" s="56"/>
      <c r="AJ43" s="56"/>
      <c r="AK43" s="56"/>
      <c r="AL43" s="56"/>
      <c r="AM43" s="56"/>
      <c r="AN43" s="56"/>
      <c r="AO43" s="56"/>
      <c r="AP43" s="56"/>
      <c r="AQ43" s="56"/>
      <c r="AR43" s="56"/>
      <c r="AS43" s="56"/>
      <c r="AT43" s="56"/>
      <c r="AU43" s="56"/>
      <c r="AV43" s="56"/>
      <c r="AW43" s="56"/>
      <c r="AX43" s="56"/>
      <c r="AY43" s="56"/>
      <c r="AZ43" s="56"/>
      <c r="BA43" s="56"/>
      <c r="BB43" s="56"/>
      <c r="BC43" s="56"/>
      <c r="BD43" s="56"/>
      <c r="BE43" s="56"/>
      <c r="BF43" s="56"/>
      <c r="BG43" s="56"/>
      <c r="BH43" s="56"/>
      <c r="BI43" s="56"/>
      <c r="BJ43" s="56"/>
    </row>
    <row r="44" customFormat="false" ht="21.75" hidden="false" customHeight="true" outlineLevel="0" collapsed="false">
      <c r="A44" s="69" t="s">
        <v>354</v>
      </c>
      <c r="B44" s="70" t="s">
        <v>355</v>
      </c>
      <c r="C44" s="71"/>
      <c r="D44" s="71"/>
      <c r="E44" s="71"/>
      <c r="F44" s="71"/>
      <c r="G44" s="71"/>
      <c r="H44" s="71"/>
      <c r="I44" s="71"/>
      <c r="J44" s="71"/>
      <c r="K44" s="71"/>
      <c r="L44" s="71"/>
      <c r="M44" s="71"/>
      <c r="N44" s="71"/>
      <c r="O44" s="71"/>
      <c r="P44" s="71"/>
      <c r="Q44" s="71"/>
      <c r="R44" s="71"/>
      <c r="S44" s="71"/>
      <c r="T44" s="71"/>
      <c r="U44" s="71"/>
      <c r="V44" s="71"/>
      <c r="W44" s="71"/>
      <c r="X44" s="71"/>
      <c r="Y44" s="71"/>
      <c r="Z44" s="71"/>
      <c r="AA44" s="71"/>
      <c r="AB44" s="71"/>
      <c r="AC44" s="71"/>
      <c r="AD44" s="71"/>
      <c r="AE44" s="71"/>
      <c r="AF44" s="71"/>
      <c r="AG44" s="71"/>
      <c r="AH44" s="71"/>
      <c r="AI44" s="71"/>
      <c r="AJ44" s="71"/>
      <c r="AK44" s="71"/>
      <c r="AL44" s="71"/>
      <c r="AM44" s="71"/>
      <c r="AN44" s="71"/>
      <c r="AO44" s="71"/>
      <c r="AP44" s="71"/>
      <c r="AQ44" s="71"/>
      <c r="AR44" s="71"/>
      <c r="AS44" s="71"/>
      <c r="AT44" s="71"/>
      <c r="AU44" s="71"/>
      <c r="AV44" s="71"/>
      <c r="AW44" s="71"/>
      <c r="AX44" s="71"/>
      <c r="AY44" s="71"/>
      <c r="AZ44" s="71"/>
      <c r="BA44" s="71"/>
      <c r="BB44" s="71"/>
      <c r="BC44" s="71"/>
      <c r="BD44" s="71"/>
      <c r="BE44" s="71"/>
      <c r="BF44" s="71"/>
      <c r="BG44" s="71"/>
      <c r="BH44" s="71"/>
      <c r="BI44" s="71"/>
      <c r="BJ44" s="71"/>
    </row>
    <row r="45" customFormat="false" ht="36" hidden="false" customHeight="true" outlineLevel="0" collapsed="false">
      <c r="A45" s="72" t="s">
        <v>299</v>
      </c>
      <c r="B45" s="55" t="str">
        <f aca="false">Checkliste!C45</f>
        <v>Die Mitarbeiter halten laufend Ordnung, ohne Erinnerung und Kontrolle.</v>
      </c>
      <c r="C45" s="56"/>
      <c r="D45" s="56"/>
      <c r="E45" s="56"/>
      <c r="F45" s="56"/>
      <c r="G45" s="56"/>
      <c r="H45" s="56"/>
      <c r="I45" s="56"/>
      <c r="J45" s="56"/>
      <c r="K45" s="56"/>
      <c r="L45" s="56"/>
      <c r="M45" s="56"/>
      <c r="N45" s="56"/>
      <c r="O45" s="56"/>
      <c r="P45" s="56"/>
      <c r="Q45" s="56"/>
      <c r="R45" s="56"/>
      <c r="S45" s="56"/>
      <c r="T45" s="56"/>
      <c r="U45" s="56"/>
      <c r="V45" s="56"/>
      <c r="W45" s="56"/>
      <c r="X45" s="56"/>
      <c r="Y45" s="56"/>
      <c r="Z45" s="56"/>
      <c r="AA45" s="56"/>
      <c r="AB45" s="56"/>
      <c r="AC45" s="56"/>
      <c r="AD45" s="56"/>
      <c r="AE45" s="56"/>
      <c r="AF45" s="56"/>
      <c r="AG45" s="56"/>
      <c r="AH45" s="56"/>
      <c r="AI45" s="56"/>
      <c r="AJ45" s="56"/>
      <c r="AK45" s="56"/>
      <c r="AL45" s="56"/>
      <c r="AM45" s="56"/>
      <c r="AN45" s="56"/>
      <c r="AO45" s="56"/>
      <c r="AP45" s="56"/>
      <c r="AQ45" s="56"/>
      <c r="AR45" s="56"/>
      <c r="AS45" s="56"/>
      <c r="AT45" s="56"/>
      <c r="AU45" s="56"/>
      <c r="AV45" s="56"/>
      <c r="AW45" s="56"/>
      <c r="AX45" s="56"/>
      <c r="AY45" s="56"/>
      <c r="AZ45" s="56"/>
      <c r="BA45" s="56"/>
      <c r="BB45" s="56"/>
      <c r="BC45" s="56"/>
      <c r="BD45" s="56"/>
      <c r="BE45" s="56"/>
      <c r="BF45" s="56"/>
      <c r="BG45" s="56"/>
      <c r="BH45" s="56"/>
      <c r="BI45" s="56"/>
      <c r="BJ45" s="56"/>
    </row>
    <row r="46" customFormat="false" ht="36" hidden="false" customHeight="true" outlineLevel="0" collapsed="false">
      <c r="A46" s="72" t="s">
        <v>304</v>
      </c>
      <c r="B46" s="55" t="str">
        <f aca="false">Checkliste!C46</f>
        <v>Die täglichen 5 Minuten am Schichtende (Reinigung und Kontrolle) werden durchgeführt.</v>
      </c>
      <c r="C46" s="56"/>
      <c r="D46" s="56"/>
      <c r="E46" s="56"/>
      <c r="F46" s="56"/>
      <c r="G46" s="56"/>
      <c r="H46" s="56"/>
      <c r="I46" s="56"/>
      <c r="J46" s="56"/>
      <c r="K46" s="56"/>
      <c r="L46" s="56"/>
      <c r="M46" s="56"/>
      <c r="N46" s="56"/>
      <c r="O46" s="56"/>
      <c r="P46" s="56"/>
      <c r="Q46" s="56"/>
      <c r="R46" s="56"/>
      <c r="S46" s="56"/>
      <c r="T46" s="56"/>
      <c r="U46" s="56"/>
      <c r="V46" s="56"/>
      <c r="W46" s="56"/>
      <c r="X46" s="56"/>
      <c r="Y46" s="56"/>
      <c r="Z46" s="56"/>
      <c r="AA46" s="56"/>
      <c r="AB46" s="56"/>
      <c r="AC46" s="56"/>
      <c r="AD46" s="56"/>
      <c r="AE46" s="56"/>
      <c r="AF46" s="56"/>
      <c r="AG46" s="56"/>
      <c r="AH46" s="56"/>
      <c r="AI46" s="56"/>
      <c r="AJ46" s="56"/>
      <c r="AK46" s="56"/>
      <c r="AL46" s="56"/>
      <c r="AM46" s="56"/>
      <c r="AN46" s="56"/>
      <c r="AO46" s="56"/>
      <c r="AP46" s="56"/>
      <c r="AQ46" s="56"/>
      <c r="AR46" s="56"/>
      <c r="AS46" s="56"/>
      <c r="AT46" s="56"/>
      <c r="AU46" s="56"/>
      <c r="AV46" s="56"/>
      <c r="AW46" s="56"/>
      <c r="AX46" s="56"/>
      <c r="AY46" s="56"/>
      <c r="AZ46" s="56"/>
      <c r="BA46" s="56"/>
      <c r="BB46" s="56"/>
      <c r="BC46" s="56"/>
      <c r="BD46" s="56"/>
      <c r="BE46" s="56"/>
      <c r="BF46" s="56"/>
      <c r="BG46" s="56"/>
      <c r="BH46" s="56"/>
      <c r="BI46" s="56"/>
      <c r="BJ46" s="56"/>
    </row>
    <row r="47" customFormat="false" ht="36" hidden="false" customHeight="true" outlineLevel="0" collapsed="false">
      <c r="A47" s="72" t="s">
        <v>309</v>
      </c>
      <c r="B47" s="55" t="str">
        <f aca="false">Checkliste!C47</f>
        <v>Audits finden nach Plan statt, und die Ergebnisse hängen im Bereich aus.</v>
      </c>
      <c r="C47" s="56"/>
      <c r="D47" s="56"/>
      <c r="E47" s="56"/>
      <c r="F47" s="56"/>
      <c r="G47" s="56"/>
      <c r="H47" s="56"/>
      <c r="I47" s="56"/>
      <c r="J47" s="56"/>
      <c r="K47" s="56"/>
      <c r="L47" s="56"/>
      <c r="M47" s="56"/>
      <c r="N47" s="56"/>
      <c r="O47" s="56"/>
      <c r="P47" s="56"/>
      <c r="Q47" s="56"/>
      <c r="R47" s="56"/>
      <c r="S47" s="56"/>
      <c r="T47" s="56"/>
      <c r="U47" s="56"/>
      <c r="V47" s="56"/>
      <c r="W47" s="56"/>
      <c r="X47" s="56"/>
      <c r="Y47" s="56"/>
      <c r="Z47" s="56"/>
      <c r="AA47" s="56"/>
      <c r="AB47" s="56"/>
      <c r="AC47" s="56"/>
      <c r="AD47" s="56"/>
      <c r="AE47" s="56"/>
      <c r="AF47" s="56"/>
      <c r="AG47" s="56"/>
      <c r="AH47" s="56"/>
      <c r="AI47" s="56"/>
      <c r="AJ47" s="56"/>
      <c r="AK47" s="56"/>
      <c r="AL47" s="56"/>
      <c r="AM47" s="56"/>
      <c r="AN47" s="56"/>
      <c r="AO47" s="56"/>
      <c r="AP47" s="56"/>
      <c r="AQ47" s="56"/>
      <c r="AR47" s="56"/>
      <c r="AS47" s="56"/>
      <c r="AT47" s="56"/>
      <c r="AU47" s="56"/>
      <c r="AV47" s="56"/>
      <c r="AW47" s="56"/>
      <c r="AX47" s="56"/>
      <c r="AY47" s="56"/>
      <c r="AZ47" s="56"/>
      <c r="BA47" s="56"/>
      <c r="BB47" s="56"/>
      <c r="BC47" s="56"/>
      <c r="BD47" s="56"/>
      <c r="BE47" s="56"/>
      <c r="BF47" s="56"/>
      <c r="BG47" s="56"/>
      <c r="BH47" s="56"/>
      <c r="BI47" s="56"/>
      <c r="BJ47" s="56"/>
    </row>
    <row r="48" customFormat="false" ht="36" hidden="false" customHeight="true" outlineLevel="0" collapsed="false">
      <c r="A48" s="72" t="s">
        <v>314</v>
      </c>
      <c r="B48" s="55" t="str">
        <f aca="false">Checkliste!C48</f>
        <v>Maßnahmen aus früheren Audits werden termingerecht umgesetzt.</v>
      </c>
      <c r="C48" s="56"/>
      <c r="D48" s="56"/>
      <c r="E48" s="56"/>
      <c r="F48" s="56"/>
      <c r="G48" s="56"/>
      <c r="H48" s="56"/>
      <c r="I48" s="56"/>
      <c r="J48" s="56"/>
      <c r="K48" s="56"/>
      <c r="L48" s="56"/>
      <c r="M48" s="56"/>
      <c r="N48" s="56"/>
      <c r="O48" s="56"/>
      <c r="P48" s="56"/>
      <c r="Q48" s="56"/>
      <c r="R48" s="56"/>
      <c r="S48" s="56"/>
      <c r="T48" s="56"/>
      <c r="U48" s="56"/>
      <c r="V48" s="56"/>
      <c r="W48" s="56"/>
      <c r="X48" s="56"/>
      <c r="Y48" s="56"/>
      <c r="Z48" s="56"/>
      <c r="AA48" s="56"/>
      <c r="AB48" s="56"/>
      <c r="AC48" s="56"/>
      <c r="AD48" s="56"/>
      <c r="AE48" s="56"/>
      <c r="AF48" s="56"/>
      <c r="AG48" s="56"/>
      <c r="AH48" s="56"/>
      <c r="AI48" s="56"/>
      <c r="AJ48" s="56"/>
      <c r="AK48" s="56"/>
      <c r="AL48" s="56"/>
      <c r="AM48" s="56"/>
      <c r="AN48" s="56"/>
      <c r="AO48" s="56"/>
      <c r="AP48" s="56"/>
      <c r="AQ48" s="56"/>
      <c r="AR48" s="56"/>
      <c r="AS48" s="56"/>
      <c r="AT48" s="56"/>
      <c r="AU48" s="56"/>
      <c r="AV48" s="56"/>
      <c r="AW48" s="56"/>
      <c r="AX48" s="56"/>
      <c r="AY48" s="56"/>
      <c r="AZ48" s="56"/>
      <c r="BA48" s="56"/>
      <c r="BB48" s="56"/>
      <c r="BC48" s="56"/>
      <c r="BD48" s="56"/>
      <c r="BE48" s="56"/>
      <c r="BF48" s="56"/>
      <c r="BG48" s="56"/>
      <c r="BH48" s="56"/>
      <c r="BI48" s="56"/>
      <c r="BJ48" s="56"/>
    </row>
    <row r="49" customFormat="false" ht="36" hidden="false" customHeight="true" outlineLevel="0" collapsed="false">
      <c r="A49" s="72" t="s">
        <v>319</v>
      </c>
      <c r="B49" s="55" t="str">
        <f aca="false">Checkliste!C49</f>
        <v>Die Führung besucht den Bereich regelmäßig und prüft 5S vor Ort (Gemba).</v>
      </c>
      <c r="C49" s="56"/>
      <c r="D49" s="56"/>
      <c r="E49" s="56"/>
      <c r="F49" s="56"/>
      <c r="G49" s="56"/>
      <c r="H49" s="56"/>
      <c r="I49" s="56"/>
      <c r="J49" s="56"/>
      <c r="K49" s="56"/>
      <c r="L49" s="56"/>
      <c r="M49" s="56"/>
      <c r="N49" s="56"/>
      <c r="O49" s="56"/>
      <c r="P49" s="56"/>
      <c r="Q49" s="56"/>
      <c r="R49" s="56"/>
      <c r="S49" s="56"/>
      <c r="T49" s="56"/>
      <c r="U49" s="56"/>
      <c r="V49" s="56"/>
      <c r="W49" s="56"/>
      <c r="X49" s="56"/>
      <c r="Y49" s="56"/>
      <c r="Z49" s="56"/>
      <c r="AA49" s="56"/>
      <c r="AB49" s="56"/>
      <c r="AC49" s="56"/>
      <c r="AD49" s="56"/>
      <c r="AE49" s="56"/>
      <c r="AF49" s="56"/>
      <c r="AG49" s="56"/>
      <c r="AH49" s="56"/>
      <c r="AI49" s="56"/>
      <c r="AJ49" s="56"/>
      <c r="AK49" s="56"/>
      <c r="AL49" s="56"/>
      <c r="AM49" s="56"/>
      <c r="AN49" s="56"/>
      <c r="AO49" s="56"/>
      <c r="AP49" s="56"/>
      <c r="AQ49" s="56"/>
      <c r="AR49" s="56"/>
      <c r="AS49" s="56"/>
      <c r="AT49" s="56"/>
      <c r="AU49" s="56"/>
      <c r="AV49" s="56"/>
      <c r="AW49" s="56"/>
      <c r="AX49" s="56"/>
      <c r="AY49" s="56"/>
      <c r="AZ49" s="56"/>
      <c r="BA49" s="56"/>
      <c r="BB49" s="56"/>
      <c r="BC49" s="56"/>
      <c r="BD49" s="56"/>
      <c r="BE49" s="56"/>
      <c r="BF49" s="56"/>
      <c r="BG49" s="56"/>
      <c r="BH49" s="56"/>
      <c r="BI49" s="56"/>
      <c r="BJ49" s="56"/>
    </row>
    <row r="50" customFormat="false" ht="36" hidden="false" customHeight="true" outlineLevel="0" collapsed="false">
      <c r="A50" s="72" t="s">
        <v>324</v>
      </c>
      <c r="B50" s="55" t="str">
        <f aca="false">Checkliste!C50</f>
        <v>Die Mitarbeiter kennen die 5S-Regeln und können erklären, was zu ihren Aufgaben gehört.</v>
      </c>
      <c r="C50" s="56"/>
      <c r="D50" s="56"/>
      <c r="E50" s="56"/>
      <c r="F50" s="56"/>
      <c r="G50" s="56"/>
      <c r="H50" s="56"/>
      <c r="I50" s="56"/>
      <c r="J50" s="56"/>
      <c r="K50" s="56"/>
      <c r="L50" s="56"/>
      <c r="M50" s="56"/>
      <c r="N50" s="56"/>
      <c r="O50" s="56"/>
      <c r="P50" s="56"/>
      <c r="Q50" s="56"/>
      <c r="R50" s="56"/>
      <c r="S50" s="56"/>
      <c r="T50" s="56"/>
      <c r="U50" s="56"/>
      <c r="V50" s="56"/>
      <c r="W50" s="56"/>
      <c r="X50" s="56"/>
      <c r="Y50" s="56"/>
      <c r="Z50" s="56"/>
      <c r="AA50" s="56"/>
      <c r="AB50" s="56"/>
      <c r="AC50" s="56"/>
      <c r="AD50" s="56"/>
      <c r="AE50" s="56"/>
      <c r="AF50" s="56"/>
      <c r="AG50" s="56"/>
      <c r="AH50" s="56"/>
      <c r="AI50" s="56"/>
      <c r="AJ50" s="56"/>
      <c r="AK50" s="56"/>
      <c r="AL50" s="56"/>
      <c r="AM50" s="56"/>
      <c r="AN50" s="56"/>
      <c r="AO50" s="56"/>
      <c r="AP50" s="56"/>
      <c r="AQ50" s="56"/>
      <c r="AR50" s="56"/>
      <c r="AS50" s="56"/>
      <c r="AT50" s="56"/>
      <c r="AU50" s="56"/>
      <c r="AV50" s="56"/>
      <c r="AW50" s="56"/>
      <c r="AX50" s="56"/>
      <c r="AY50" s="56"/>
      <c r="AZ50" s="56"/>
      <c r="BA50" s="56"/>
      <c r="BB50" s="56"/>
      <c r="BC50" s="56"/>
      <c r="BD50" s="56"/>
      <c r="BE50" s="56"/>
      <c r="BF50" s="56"/>
      <c r="BG50" s="56"/>
      <c r="BH50" s="56"/>
      <c r="BI50" s="56"/>
      <c r="BJ50" s="56"/>
    </row>
    <row r="51" customFormat="false" ht="36" hidden="false" customHeight="true" outlineLevel="0" collapsed="false">
      <c r="A51" s="72" t="s">
        <v>329</v>
      </c>
      <c r="B51" s="55" t="str">
        <f aca="false">Checkliste!C51</f>
        <v>Ideen und Anmerkungen der Mitarbeiter zu 5S werden gesammelt und geprüft, und die Urheber erhalten Rückmeldung.</v>
      </c>
      <c r="C51" s="56"/>
      <c r="D51" s="56"/>
      <c r="E51" s="56"/>
      <c r="F51" s="56"/>
      <c r="G51" s="56"/>
      <c r="H51" s="56"/>
      <c r="I51" s="56"/>
      <c r="J51" s="56"/>
      <c r="K51" s="56"/>
      <c r="L51" s="56"/>
      <c r="M51" s="56"/>
      <c r="N51" s="56"/>
      <c r="O51" s="56"/>
      <c r="P51" s="56"/>
      <c r="Q51" s="56"/>
      <c r="R51" s="56"/>
      <c r="S51" s="56"/>
      <c r="T51" s="56"/>
      <c r="U51" s="56"/>
      <c r="V51" s="56"/>
      <c r="W51" s="56"/>
      <c r="X51" s="56"/>
      <c r="Y51" s="56"/>
      <c r="Z51" s="56"/>
      <c r="AA51" s="56"/>
      <c r="AB51" s="56"/>
      <c r="AC51" s="56"/>
      <c r="AD51" s="56"/>
      <c r="AE51" s="56"/>
      <c r="AF51" s="56"/>
      <c r="AG51" s="56"/>
      <c r="AH51" s="56"/>
      <c r="AI51" s="56"/>
      <c r="AJ51" s="56"/>
      <c r="AK51" s="56"/>
      <c r="AL51" s="56"/>
      <c r="AM51" s="56"/>
      <c r="AN51" s="56"/>
      <c r="AO51" s="56"/>
      <c r="AP51" s="56"/>
      <c r="AQ51" s="56"/>
      <c r="AR51" s="56"/>
      <c r="AS51" s="56"/>
      <c r="AT51" s="56"/>
      <c r="AU51" s="56"/>
      <c r="AV51" s="56"/>
      <c r="AW51" s="56"/>
      <c r="AX51" s="56"/>
      <c r="AY51" s="56"/>
      <c r="AZ51" s="56"/>
      <c r="BA51" s="56"/>
      <c r="BB51" s="56"/>
      <c r="BC51" s="56"/>
      <c r="BD51" s="56"/>
      <c r="BE51" s="56"/>
      <c r="BF51" s="56"/>
      <c r="BG51" s="56"/>
      <c r="BH51" s="56"/>
      <c r="BI51" s="56"/>
      <c r="BJ51" s="56"/>
    </row>
    <row r="52" customFormat="false" ht="36" hidden="false" customHeight="true" outlineLevel="0" collapsed="false">
      <c r="A52" s="72" t="s">
        <v>334</v>
      </c>
      <c r="B52" s="55" t="str">
        <f aca="false">Checkliste!C52</f>
        <v>5S-Ergebnisse werden als Trend verfolgt und in Besprechungen behandelt; das Ergebnis hält das Ziel oder steigt.</v>
      </c>
      <c r="C52" s="56"/>
      <c r="D52" s="56"/>
      <c r="E52" s="56"/>
      <c r="F52" s="56"/>
      <c r="G52" s="56"/>
      <c r="H52" s="56"/>
      <c r="I52" s="56"/>
      <c r="J52" s="56"/>
      <c r="K52" s="56"/>
      <c r="L52" s="56"/>
      <c r="M52" s="56"/>
      <c r="N52" s="56"/>
      <c r="O52" s="56"/>
      <c r="P52" s="56"/>
      <c r="Q52" s="56"/>
      <c r="R52" s="56"/>
      <c r="S52" s="56"/>
      <c r="T52" s="56"/>
      <c r="U52" s="56"/>
      <c r="V52" s="56"/>
      <c r="W52" s="56"/>
      <c r="X52" s="56"/>
      <c r="Y52" s="56"/>
      <c r="Z52" s="56"/>
      <c r="AA52" s="56"/>
      <c r="AB52" s="56"/>
      <c r="AC52" s="56"/>
      <c r="AD52" s="56"/>
      <c r="AE52" s="56"/>
      <c r="AF52" s="56"/>
      <c r="AG52" s="56"/>
      <c r="AH52" s="56"/>
      <c r="AI52" s="56"/>
      <c r="AJ52" s="56"/>
      <c r="AK52" s="56"/>
      <c r="AL52" s="56"/>
      <c r="AM52" s="56"/>
      <c r="AN52" s="56"/>
      <c r="AO52" s="56"/>
      <c r="AP52" s="56"/>
      <c r="AQ52" s="56"/>
      <c r="AR52" s="56"/>
      <c r="AS52" s="56"/>
      <c r="AT52" s="56"/>
      <c r="AU52" s="56"/>
      <c r="AV52" s="56"/>
      <c r="AW52" s="56"/>
      <c r="AX52" s="56"/>
      <c r="AY52" s="56"/>
      <c r="AZ52" s="56"/>
      <c r="BA52" s="56"/>
      <c r="BB52" s="56"/>
      <c r="BC52" s="56"/>
      <c r="BD52" s="56"/>
      <c r="BE52" s="56"/>
      <c r="BF52" s="56"/>
      <c r="BG52" s="56"/>
      <c r="BH52" s="56"/>
      <c r="BI52" s="56"/>
      <c r="BJ52" s="56"/>
    </row>
    <row r="54" customFormat="false" ht="21.75" hidden="false" customHeight="true" outlineLevel="0" collapsed="false">
      <c r="A54" s="73" t="s">
        <v>356</v>
      </c>
      <c r="B54" s="73"/>
      <c r="C54" s="74"/>
      <c r="D54" s="74"/>
      <c r="E54" s="74"/>
      <c r="F54" s="74"/>
      <c r="G54" s="74"/>
      <c r="H54" s="74"/>
      <c r="I54" s="74"/>
      <c r="J54" s="74"/>
      <c r="K54" s="74"/>
      <c r="L54" s="74"/>
      <c r="M54" s="74"/>
      <c r="N54" s="74"/>
      <c r="O54" s="74"/>
      <c r="P54" s="74"/>
      <c r="Q54" s="74"/>
      <c r="R54" s="74"/>
      <c r="S54" s="74"/>
      <c r="T54" s="74"/>
      <c r="U54" s="74"/>
      <c r="V54" s="74"/>
      <c r="W54" s="74"/>
      <c r="X54" s="74"/>
      <c r="Y54" s="74"/>
      <c r="Z54" s="74"/>
      <c r="AA54" s="74"/>
      <c r="AB54" s="74"/>
      <c r="AC54" s="74"/>
      <c r="AD54" s="74"/>
      <c r="AE54" s="74"/>
      <c r="AF54" s="74"/>
      <c r="AG54" s="74"/>
      <c r="AH54" s="74"/>
      <c r="AI54" s="74"/>
      <c r="AJ54" s="74"/>
      <c r="AK54" s="74"/>
      <c r="AL54" s="74"/>
      <c r="AM54" s="74"/>
      <c r="AN54" s="74"/>
      <c r="AO54" s="74"/>
      <c r="AP54" s="74"/>
      <c r="AQ54" s="74"/>
      <c r="AR54" s="74"/>
      <c r="AS54" s="74"/>
      <c r="AT54" s="74"/>
      <c r="AU54" s="74"/>
      <c r="AV54" s="74"/>
      <c r="AW54" s="74"/>
      <c r="AX54" s="74"/>
      <c r="AY54" s="74"/>
      <c r="AZ54" s="74"/>
      <c r="BA54" s="74"/>
      <c r="BB54" s="74"/>
      <c r="BC54" s="74"/>
      <c r="BD54" s="74"/>
      <c r="BE54" s="74"/>
      <c r="BF54" s="74"/>
      <c r="BG54" s="74"/>
      <c r="BH54" s="74"/>
      <c r="BI54" s="74"/>
      <c r="BJ54" s="74"/>
    </row>
    <row r="55" customFormat="false" ht="15" hidden="false" customHeight="false" outlineLevel="0" collapsed="false">
      <c r="A55" s="53"/>
      <c r="B55" s="75" t="s">
        <v>73</v>
      </c>
      <c r="C55" s="76" t="str">
        <f aca="false">IFERROR(SUM(C9:C16)/(COUNT(C9:C16)*4),"")</f>
        <v/>
      </c>
      <c r="D55" s="76" t="str">
        <f aca="false">IFERROR(SUM(D9:D16)/(COUNT(D9:D16)*4),"")</f>
        <v/>
      </c>
      <c r="E55" s="76" t="str">
        <f aca="false">IFERROR(SUM(E9:E16)/(COUNT(E9:E16)*4),"")</f>
        <v/>
      </c>
      <c r="F55" s="76" t="str">
        <f aca="false">IFERROR(SUM(F9:F16)/(COUNT(F9:F16)*4),"")</f>
        <v/>
      </c>
      <c r="G55" s="76" t="str">
        <f aca="false">IFERROR(SUM(G9:G16)/(COUNT(G9:G16)*4),"")</f>
        <v/>
      </c>
      <c r="H55" s="76" t="str">
        <f aca="false">IFERROR(SUM(H9:H16)/(COUNT(H9:H16)*4),"")</f>
        <v/>
      </c>
      <c r="I55" s="76" t="str">
        <f aca="false">IFERROR(SUM(I9:I16)/(COUNT(I9:I16)*4),"")</f>
        <v/>
      </c>
      <c r="J55" s="76" t="str">
        <f aca="false">IFERROR(SUM(J9:J16)/(COUNT(J9:J16)*4),"")</f>
        <v/>
      </c>
      <c r="K55" s="76" t="str">
        <f aca="false">IFERROR(SUM(K9:K16)/(COUNT(K9:K16)*4),"")</f>
        <v/>
      </c>
      <c r="L55" s="76" t="str">
        <f aca="false">IFERROR(SUM(L9:L16)/(COUNT(L9:L16)*4),"")</f>
        <v/>
      </c>
      <c r="M55" s="76" t="str">
        <f aca="false">IFERROR(SUM(M9:M16)/(COUNT(M9:M16)*4),"")</f>
        <v/>
      </c>
      <c r="N55" s="76" t="str">
        <f aca="false">IFERROR(SUM(N9:N16)/(COUNT(N9:N16)*4),"")</f>
        <v/>
      </c>
      <c r="O55" s="76" t="str">
        <f aca="false">IFERROR(SUM(O9:O16)/(COUNT(O9:O16)*4),"")</f>
        <v/>
      </c>
      <c r="P55" s="76" t="str">
        <f aca="false">IFERROR(SUM(P9:P16)/(COUNT(P9:P16)*4),"")</f>
        <v/>
      </c>
      <c r="Q55" s="76" t="str">
        <f aca="false">IFERROR(SUM(Q9:Q16)/(COUNT(Q9:Q16)*4),"")</f>
        <v/>
      </c>
      <c r="R55" s="76" t="str">
        <f aca="false">IFERROR(SUM(R9:R16)/(COUNT(R9:R16)*4),"")</f>
        <v/>
      </c>
      <c r="S55" s="76" t="str">
        <f aca="false">IFERROR(SUM(S9:S16)/(COUNT(S9:S16)*4),"")</f>
        <v/>
      </c>
      <c r="T55" s="76" t="str">
        <f aca="false">IFERROR(SUM(T9:T16)/(COUNT(T9:T16)*4),"")</f>
        <v/>
      </c>
      <c r="U55" s="76" t="str">
        <f aca="false">IFERROR(SUM(U9:U16)/(COUNT(U9:U16)*4),"")</f>
        <v/>
      </c>
      <c r="V55" s="76" t="str">
        <f aca="false">IFERROR(SUM(V9:V16)/(COUNT(V9:V16)*4),"")</f>
        <v/>
      </c>
      <c r="W55" s="76" t="str">
        <f aca="false">IFERROR(SUM(W9:W16)/(COUNT(W9:W16)*4),"")</f>
        <v/>
      </c>
      <c r="X55" s="76" t="str">
        <f aca="false">IFERROR(SUM(X9:X16)/(COUNT(X9:X16)*4),"")</f>
        <v/>
      </c>
      <c r="Y55" s="76" t="str">
        <f aca="false">IFERROR(SUM(Y9:Y16)/(COUNT(Y9:Y16)*4),"")</f>
        <v/>
      </c>
      <c r="Z55" s="76" t="str">
        <f aca="false">IFERROR(SUM(Z9:Z16)/(COUNT(Z9:Z16)*4),"")</f>
        <v/>
      </c>
      <c r="AA55" s="76" t="str">
        <f aca="false">IFERROR(SUM(AA9:AA16)/(COUNT(AA9:AA16)*4),"")</f>
        <v/>
      </c>
      <c r="AB55" s="76" t="str">
        <f aca="false">IFERROR(SUM(AB9:AB16)/(COUNT(AB9:AB16)*4),"")</f>
        <v/>
      </c>
      <c r="AC55" s="76" t="str">
        <f aca="false">IFERROR(SUM(AC9:AC16)/(COUNT(AC9:AC16)*4),"")</f>
        <v/>
      </c>
      <c r="AD55" s="76" t="str">
        <f aca="false">IFERROR(SUM(AD9:AD16)/(COUNT(AD9:AD16)*4),"")</f>
        <v/>
      </c>
      <c r="AE55" s="76" t="str">
        <f aca="false">IFERROR(SUM(AE9:AE16)/(COUNT(AE9:AE16)*4),"")</f>
        <v/>
      </c>
      <c r="AF55" s="76" t="str">
        <f aca="false">IFERROR(SUM(AF9:AF16)/(COUNT(AF9:AF16)*4),"")</f>
        <v/>
      </c>
      <c r="AG55" s="76" t="str">
        <f aca="false">IFERROR(SUM(AG9:AG16)/(COUNT(AG9:AG16)*4),"")</f>
        <v/>
      </c>
      <c r="AH55" s="76" t="str">
        <f aca="false">IFERROR(SUM(AH9:AH16)/(COUNT(AH9:AH16)*4),"")</f>
        <v/>
      </c>
      <c r="AI55" s="76" t="str">
        <f aca="false">IFERROR(SUM(AI9:AI16)/(COUNT(AI9:AI16)*4),"")</f>
        <v/>
      </c>
      <c r="AJ55" s="76" t="str">
        <f aca="false">IFERROR(SUM(AJ9:AJ16)/(COUNT(AJ9:AJ16)*4),"")</f>
        <v/>
      </c>
      <c r="AK55" s="76" t="str">
        <f aca="false">IFERROR(SUM(AK9:AK16)/(COUNT(AK9:AK16)*4),"")</f>
        <v/>
      </c>
      <c r="AL55" s="76" t="str">
        <f aca="false">IFERROR(SUM(AL9:AL16)/(COUNT(AL9:AL16)*4),"")</f>
        <v/>
      </c>
      <c r="AM55" s="76" t="str">
        <f aca="false">IFERROR(SUM(AM9:AM16)/(COUNT(AM9:AM16)*4),"")</f>
        <v/>
      </c>
      <c r="AN55" s="76" t="str">
        <f aca="false">IFERROR(SUM(AN9:AN16)/(COUNT(AN9:AN16)*4),"")</f>
        <v/>
      </c>
      <c r="AO55" s="76" t="str">
        <f aca="false">IFERROR(SUM(AO9:AO16)/(COUNT(AO9:AO16)*4),"")</f>
        <v/>
      </c>
      <c r="AP55" s="76" t="str">
        <f aca="false">IFERROR(SUM(AP9:AP16)/(COUNT(AP9:AP16)*4),"")</f>
        <v/>
      </c>
      <c r="AQ55" s="76" t="str">
        <f aca="false">IFERROR(SUM(AQ9:AQ16)/(COUNT(AQ9:AQ16)*4),"")</f>
        <v/>
      </c>
      <c r="AR55" s="76" t="str">
        <f aca="false">IFERROR(SUM(AR9:AR16)/(COUNT(AR9:AR16)*4),"")</f>
        <v/>
      </c>
      <c r="AS55" s="76" t="str">
        <f aca="false">IFERROR(SUM(AS9:AS16)/(COUNT(AS9:AS16)*4),"")</f>
        <v/>
      </c>
      <c r="AT55" s="76" t="str">
        <f aca="false">IFERROR(SUM(AT9:AT16)/(COUNT(AT9:AT16)*4),"")</f>
        <v/>
      </c>
      <c r="AU55" s="76" t="str">
        <f aca="false">IFERROR(SUM(AU9:AU16)/(COUNT(AU9:AU16)*4),"")</f>
        <v/>
      </c>
      <c r="AV55" s="76" t="str">
        <f aca="false">IFERROR(SUM(AV9:AV16)/(COUNT(AV9:AV16)*4),"")</f>
        <v/>
      </c>
      <c r="AW55" s="76" t="str">
        <f aca="false">IFERROR(SUM(AW9:AW16)/(COUNT(AW9:AW16)*4),"")</f>
        <v/>
      </c>
      <c r="AX55" s="76" t="str">
        <f aca="false">IFERROR(SUM(AX9:AX16)/(COUNT(AX9:AX16)*4),"")</f>
        <v/>
      </c>
      <c r="AY55" s="76" t="str">
        <f aca="false">IFERROR(SUM(AY9:AY16)/(COUNT(AY9:AY16)*4),"")</f>
        <v/>
      </c>
      <c r="AZ55" s="76" t="str">
        <f aca="false">IFERROR(SUM(AZ9:AZ16)/(COUNT(AZ9:AZ16)*4),"")</f>
        <v/>
      </c>
      <c r="BA55" s="76" t="str">
        <f aca="false">IFERROR(SUM(BA9:BA16)/(COUNT(BA9:BA16)*4),"")</f>
        <v/>
      </c>
      <c r="BB55" s="76" t="str">
        <f aca="false">IFERROR(SUM(BB9:BB16)/(COUNT(BB9:BB16)*4),"")</f>
        <v/>
      </c>
      <c r="BC55" s="76" t="str">
        <f aca="false">IFERROR(SUM(BC9:BC16)/(COUNT(BC9:BC16)*4),"")</f>
        <v/>
      </c>
      <c r="BD55" s="76" t="str">
        <f aca="false">IFERROR(SUM(BD9:BD16)/(COUNT(BD9:BD16)*4),"")</f>
        <v/>
      </c>
      <c r="BE55" s="76" t="str">
        <f aca="false">IFERROR(SUM(BE9:BE16)/(COUNT(BE9:BE16)*4),"")</f>
        <v/>
      </c>
      <c r="BF55" s="76" t="str">
        <f aca="false">IFERROR(SUM(BF9:BF16)/(COUNT(BF9:BF16)*4),"")</f>
        <v/>
      </c>
      <c r="BG55" s="76" t="str">
        <f aca="false">IFERROR(SUM(BG9:BG16)/(COUNT(BG9:BG16)*4),"")</f>
        <v/>
      </c>
      <c r="BH55" s="76" t="str">
        <f aca="false">IFERROR(SUM(BH9:BH16)/(COUNT(BH9:BH16)*4),"")</f>
        <v/>
      </c>
      <c r="BI55" s="76" t="str">
        <f aca="false">IFERROR(SUM(BI9:BI16)/(COUNT(BI9:BI16)*4),"")</f>
        <v/>
      </c>
      <c r="BJ55" s="76" t="str">
        <f aca="false">IFERROR(SUM(BJ9:BJ16)/(COUNT(BJ9:BJ16)*4),"")</f>
        <v/>
      </c>
    </row>
    <row r="56" customFormat="false" ht="15" hidden="false" customHeight="false" outlineLevel="0" collapsed="false">
      <c r="A56" s="59"/>
      <c r="B56" s="77" t="s">
        <v>82</v>
      </c>
      <c r="C56" s="76" t="str">
        <f aca="false">IFERROR(SUM(C18:C25)/(COUNT(C18:C25)*4),"")</f>
        <v/>
      </c>
      <c r="D56" s="76" t="str">
        <f aca="false">IFERROR(SUM(D18:D25)/(COUNT(D18:D25)*4),"")</f>
        <v/>
      </c>
      <c r="E56" s="76" t="str">
        <f aca="false">IFERROR(SUM(E18:E25)/(COUNT(E18:E25)*4),"")</f>
        <v/>
      </c>
      <c r="F56" s="76" t="str">
        <f aca="false">IFERROR(SUM(F18:F25)/(COUNT(F18:F25)*4),"")</f>
        <v/>
      </c>
      <c r="G56" s="76" t="str">
        <f aca="false">IFERROR(SUM(G18:G25)/(COUNT(G18:G25)*4),"")</f>
        <v/>
      </c>
      <c r="H56" s="76" t="str">
        <f aca="false">IFERROR(SUM(H18:H25)/(COUNT(H18:H25)*4),"")</f>
        <v/>
      </c>
      <c r="I56" s="76" t="str">
        <f aca="false">IFERROR(SUM(I18:I25)/(COUNT(I18:I25)*4),"")</f>
        <v/>
      </c>
      <c r="J56" s="76" t="str">
        <f aca="false">IFERROR(SUM(J18:J25)/(COUNT(J18:J25)*4),"")</f>
        <v/>
      </c>
      <c r="K56" s="76" t="str">
        <f aca="false">IFERROR(SUM(K18:K25)/(COUNT(K18:K25)*4),"")</f>
        <v/>
      </c>
      <c r="L56" s="76" t="str">
        <f aca="false">IFERROR(SUM(L18:L25)/(COUNT(L18:L25)*4),"")</f>
        <v/>
      </c>
      <c r="M56" s="76" t="str">
        <f aca="false">IFERROR(SUM(M18:M25)/(COUNT(M18:M25)*4),"")</f>
        <v/>
      </c>
      <c r="N56" s="76" t="str">
        <f aca="false">IFERROR(SUM(N18:N25)/(COUNT(N18:N25)*4),"")</f>
        <v/>
      </c>
      <c r="O56" s="76" t="str">
        <f aca="false">IFERROR(SUM(O18:O25)/(COUNT(O18:O25)*4),"")</f>
        <v/>
      </c>
      <c r="P56" s="76" t="str">
        <f aca="false">IFERROR(SUM(P18:P25)/(COUNT(P18:P25)*4),"")</f>
        <v/>
      </c>
      <c r="Q56" s="76" t="str">
        <f aca="false">IFERROR(SUM(Q18:Q25)/(COUNT(Q18:Q25)*4),"")</f>
        <v/>
      </c>
      <c r="R56" s="76" t="str">
        <f aca="false">IFERROR(SUM(R18:R25)/(COUNT(R18:R25)*4),"")</f>
        <v/>
      </c>
      <c r="S56" s="76" t="str">
        <f aca="false">IFERROR(SUM(S18:S25)/(COUNT(S18:S25)*4),"")</f>
        <v/>
      </c>
      <c r="T56" s="76" t="str">
        <f aca="false">IFERROR(SUM(T18:T25)/(COUNT(T18:T25)*4),"")</f>
        <v/>
      </c>
      <c r="U56" s="76" t="str">
        <f aca="false">IFERROR(SUM(U18:U25)/(COUNT(U18:U25)*4),"")</f>
        <v/>
      </c>
      <c r="V56" s="76" t="str">
        <f aca="false">IFERROR(SUM(V18:V25)/(COUNT(V18:V25)*4),"")</f>
        <v/>
      </c>
      <c r="W56" s="76" t="str">
        <f aca="false">IFERROR(SUM(W18:W25)/(COUNT(W18:W25)*4),"")</f>
        <v/>
      </c>
      <c r="X56" s="76" t="str">
        <f aca="false">IFERROR(SUM(X18:X25)/(COUNT(X18:X25)*4),"")</f>
        <v/>
      </c>
      <c r="Y56" s="76" t="str">
        <f aca="false">IFERROR(SUM(Y18:Y25)/(COUNT(Y18:Y25)*4),"")</f>
        <v/>
      </c>
      <c r="Z56" s="76" t="str">
        <f aca="false">IFERROR(SUM(Z18:Z25)/(COUNT(Z18:Z25)*4),"")</f>
        <v/>
      </c>
      <c r="AA56" s="76" t="str">
        <f aca="false">IFERROR(SUM(AA18:AA25)/(COUNT(AA18:AA25)*4),"")</f>
        <v/>
      </c>
      <c r="AB56" s="76" t="str">
        <f aca="false">IFERROR(SUM(AB18:AB25)/(COUNT(AB18:AB25)*4),"")</f>
        <v/>
      </c>
      <c r="AC56" s="76" t="str">
        <f aca="false">IFERROR(SUM(AC18:AC25)/(COUNT(AC18:AC25)*4),"")</f>
        <v/>
      </c>
      <c r="AD56" s="76" t="str">
        <f aca="false">IFERROR(SUM(AD18:AD25)/(COUNT(AD18:AD25)*4),"")</f>
        <v/>
      </c>
      <c r="AE56" s="76" t="str">
        <f aca="false">IFERROR(SUM(AE18:AE25)/(COUNT(AE18:AE25)*4),"")</f>
        <v/>
      </c>
      <c r="AF56" s="76" t="str">
        <f aca="false">IFERROR(SUM(AF18:AF25)/(COUNT(AF18:AF25)*4),"")</f>
        <v/>
      </c>
      <c r="AG56" s="76" t="str">
        <f aca="false">IFERROR(SUM(AG18:AG25)/(COUNT(AG18:AG25)*4),"")</f>
        <v/>
      </c>
      <c r="AH56" s="76" t="str">
        <f aca="false">IFERROR(SUM(AH18:AH25)/(COUNT(AH18:AH25)*4),"")</f>
        <v/>
      </c>
      <c r="AI56" s="76" t="str">
        <f aca="false">IFERROR(SUM(AI18:AI25)/(COUNT(AI18:AI25)*4),"")</f>
        <v/>
      </c>
      <c r="AJ56" s="76" t="str">
        <f aca="false">IFERROR(SUM(AJ18:AJ25)/(COUNT(AJ18:AJ25)*4),"")</f>
        <v/>
      </c>
      <c r="AK56" s="76" t="str">
        <f aca="false">IFERROR(SUM(AK18:AK25)/(COUNT(AK18:AK25)*4),"")</f>
        <v/>
      </c>
      <c r="AL56" s="76" t="str">
        <f aca="false">IFERROR(SUM(AL18:AL25)/(COUNT(AL18:AL25)*4),"")</f>
        <v/>
      </c>
      <c r="AM56" s="76" t="str">
        <f aca="false">IFERROR(SUM(AM18:AM25)/(COUNT(AM18:AM25)*4),"")</f>
        <v/>
      </c>
      <c r="AN56" s="76" t="str">
        <f aca="false">IFERROR(SUM(AN18:AN25)/(COUNT(AN18:AN25)*4),"")</f>
        <v/>
      </c>
      <c r="AO56" s="76" t="str">
        <f aca="false">IFERROR(SUM(AO18:AO25)/(COUNT(AO18:AO25)*4),"")</f>
        <v/>
      </c>
      <c r="AP56" s="76" t="str">
        <f aca="false">IFERROR(SUM(AP18:AP25)/(COUNT(AP18:AP25)*4),"")</f>
        <v/>
      </c>
      <c r="AQ56" s="76" t="str">
        <f aca="false">IFERROR(SUM(AQ18:AQ25)/(COUNT(AQ18:AQ25)*4),"")</f>
        <v/>
      </c>
      <c r="AR56" s="76" t="str">
        <f aca="false">IFERROR(SUM(AR18:AR25)/(COUNT(AR18:AR25)*4),"")</f>
        <v/>
      </c>
      <c r="AS56" s="76" t="str">
        <f aca="false">IFERROR(SUM(AS18:AS25)/(COUNT(AS18:AS25)*4),"")</f>
        <v/>
      </c>
      <c r="AT56" s="76" t="str">
        <f aca="false">IFERROR(SUM(AT18:AT25)/(COUNT(AT18:AT25)*4),"")</f>
        <v/>
      </c>
      <c r="AU56" s="76" t="str">
        <f aca="false">IFERROR(SUM(AU18:AU25)/(COUNT(AU18:AU25)*4),"")</f>
        <v/>
      </c>
      <c r="AV56" s="76" t="str">
        <f aca="false">IFERROR(SUM(AV18:AV25)/(COUNT(AV18:AV25)*4),"")</f>
        <v/>
      </c>
      <c r="AW56" s="76" t="str">
        <f aca="false">IFERROR(SUM(AW18:AW25)/(COUNT(AW18:AW25)*4),"")</f>
        <v/>
      </c>
      <c r="AX56" s="76" t="str">
        <f aca="false">IFERROR(SUM(AX18:AX25)/(COUNT(AX18:AX25)*4),"")</f>
        <v/>
      </c>
      <c r="AY56" s="76" t="str">
        <f aca="false">IFERROR(SUM(AY18:AY25)/(COUNT(AY18:AY25)*4),"")</f>
        <v/>
      </c>
      <c r="AZ56" s="76" t="str">
        <f aca="false">IFERROR(SUM(AZ18:AZ25)/(COUNT(AZ18:AZ25)*4),"")</f>
        <v/>
      </c>
      <c r="BA56" s="76" t="str">
        <f aca="false">IFERROR(SUM(BA18:BA25)/(COUNT(BA18:BA25)*4),"")</f>
        <v/>
      </c>
      <c r="BB56" s="76" t="str">
        <f aca="false">IFERROR(SUM(BB18:BB25)/(COUNT(BB18:BB25)*4),"")</f>
        <v/>
      </c>
      <c r="BC56" s="76" t="str">
        <f aca="false">IFERROR(SUM(BC18:BC25)/(COUNT(BC18:BC25)*4),"")</f>
        <v/>
      </c>
      <c r="BD56" s="76" t="str">
        <f aca="false">IFERROR(SUM(BD18:BD25)/(COUNT(BD18:BD25)*4),"")</f>
        <v/>
      </c>
      <c r="BE56" s="76" t="str">
        <f aca="false">IFERROR(SUM(BE18:BE25)/(COUNT(BE18:BE25)*4),"")</f>
        <v/>
      </c>
      <c r="BF56" s="76" t="str">
        <f aca="false">IFERROR(SUM(BF18:BF25)/(COUNT(BF18:BF25)*4),"")</f>
        <v/>
      </c>
      <c r="BG56" s="76" t="str">
        <f aca="false">IFERROR(SUM(BG18:BG25)/(COUNT(BG18:BG25)*4),"")</f>
        <v/>
      </c>
      <c r="BH56" s="76" t="str">
        <f aca="false">IFERROR(SUM(BH18:BH25)/(COUNT(BH18:BH25)*4),"")</f>
        <v/>
      </c>
      <c r="BI56" s="76" t="str">
        <f aca="false">IFERROR(SUM(BI18:BI25)/(COUNT(BI18:BI25)*4),"")</f>
        <v/>
      </c>
      <c r="BJ56" s="76" t="str">
        <f aca="false">IFERROR(SUM(BJ18:BJ25)/(COUNT(BJ18:BJ25)*4),"")</f>
        <v/>
      </c>
    </row>
    <row r="57" customFormat="false" ht="15" hidden="false" customHeight="false" outlineLevel="0" collapsed="false">
      <c r="A57" s="63"/>
      <c r="B57" s="78" t="s">
        <v>92</v>
      </c>
      <c r="C57" s="76" t="str">
        <f aca="false">IFERROR(SUM(C27:C34)/(COUNT(C27:C34)*4),"")</f>
        <v/>
      </c>
      <c r="D57" s="76" t="str">
        <f aca="false">IFERROR(SUM(D27:D34)/(COUNT(D27:D34)*4),"")</f>
        <v/>
      </c>
      <c r="E57" s="76" t="str">
        <f aca="false">IFERROR(SUM(E27:E34)/(COUNT(E27:E34)*4),"")</f>
        <v/>
      </c>
      <c r="F57" s="76" t="str">
        <f aca="false">IFERROR(SUM(F27:F34)/(COUNT(F27:F34)*4),"")</f>
        <v/>
      </c>
      <c r="G57" s="76" t="str">
        <f aca="false">IFERROR(SUM(G27:G34)/(COUNT(G27:G34)*4),"")</f>
        <v/>
      </c>
      <c r="H57" s="76" t="str">
        <f aca="false">IFERROR(SUM(H27:H34)/(COUNT(H27:H34)*4),"")</f>
        <v/>
      </c>
      <c r="I57" s="76" t="str">
        <f aca="false">IFERROR(SUM(I27:I34)/(COUNT(I27:I34)*4),"")</f>
        <v/>
      </c>
      <c r="J57" s="76" t="str">
        <f aca="false">IFERROR(SUM(J27:J34)/(COUNT(J27:J34)*4),"")</f>
        <v/>
      </c>
      <c r="K57" s="76" t="str">
        <f aca="false">IFERROR(SUM(K27:K34)/(COUNT(K27:K34)*4),"")</f>
        <v/>
      </c>
      <c r="L57" s="76" t="str">
        <f aca="false">IFERROR(SUM(L27:L34)/(COUNT(L27:L34)*4),"")</f>
        <v/>
      </c>
      <c r="M57" s="76" t="str">
        <f aca="false">IFERROR(SUM(M27:M34)/(COUNT(M27:M34)*4),"")</f>
        <v/>
      </c>
      <c r="N57" s="76" t="str">
        <f aca="false">IFERROR(SUM(N27:N34)/(COUNT(N27:N34)*4),"")</f>
        <v/>
      </c>
      <c r="O57" s="76" t="str">
        <f aca="false">IFERROR(SUM(O27:O34)/(COUNT(O27:O34)*4),"")</f>
        <v/>
      </c>
      <c r="P57" s="76" t="str">
        <f aca="false">IFERROR(SUM(P27:P34)/(COUNT(P27:P34)*4),"")</f>
        <v/>
      </c>
      <c r="Q57" s="76" t="str">
        <f aca="false">IFERROR(SUM(Q27:Q34)/(COUNT(Q27:Q34)*4),"")</f>
        <v/>
      </c>
      <c r="R57" s="76" t="str">
        <f aca="false">IFERROR(SUM(R27:R34)/(COUNT(R27:R34)*4),"")</f>
        <v/>
      </c>
      <c r="S57" s="76" t="str">
        <f aca="false">IFERROR(SUM(S27:S34)/(COUNT(S27:S34)*4),"")</f>
        <v/>
      </c>
      <c r="T57" s="76" t="str">
        <f aca="false">IFERROR(SUM(T27:T34)/(COUNT(T27:T34)*4),"")</f>
        <v/>
      </c>
      <c r="U57" s="76" t="str">
        <f aca="false">IFERROR(SUM(U27:U34)/(COUNT(U27:U34)*4),"")</f>
        <v/>
      </c>
      <c r="V57" s="76" t="str">
        <f aca="false">IFERROR(SUM(V27:V34)/(COUNT(V27:V34)*4),"")</f>
        <v/>
      </c>
      <c r="W57" s="76" t="str">
        <f aca="false">IFERROR(SUM(W27:W34)/(COUNT(W27:W34)*4),"")</f>
        <v/>
      </c>
      <c r="X57" s="76" t="str">
        <f aca="false">IFERROR(SUM(X27:X34)/(COUNT(X27:X34)*4),"")</f>
        <v/>
      </c>
      <c r="Y57" s="76" t="str">
        <f aca="false">IFERROR(SUM(Y27:Y34)/(COUNT(Y27:Y34)*4),"")</f>
        <v/>
      </c>
      <c r="Z57" s="76" t="str">
        <f aca="false">IFERROR(SUM(Z27:Z34)/(COUNT(Z27:Z34)*4),"")</f>
        <v/>
      </c>
      <c r="AA57" s="76" t="str">
        <f aca="false">IFERROR(SUM(AA27:AA34)/(COUNT(AA27:AA34)*4),"")</f>
        <v/>
      </c>
      <c r="AB57" s="76" t="str">
        <f aca="false">IFERROR(SUM(AB27:AB34)/(COUNT(AB27:AB34)*4),"")</f>
        <v/>
      </c>
      <c r="AC57" s="76" t="str">
        <f aca="false">IFERROR(SUM(AC27:AC34)/(COUNT(AC27:AC34)*4),"")</f>
        <v/>
      </c>
      <c r="AD57" s="76" t="str">
        <f aca="false">IFERROR(SUM(AD27:AD34)/(COUNT(AD27:AD34)*4),"")</f>
        <v/>
      </c>
      <c r="AE57" s="76" t="str">
        <f aca="false">IFERROR(SUM(AE27:AE34)/(COUNT(AE27:AE34)*4),"")</f>
        <v/>
      </c>
      <c r="AF57" s="76" t="str">
        <f aca="false">IFERROR(SUM(AF27:AF34)/(COUNT(AF27:AF34)*4),"")</f>
        <v/>
      </c>
      <c r="AG57" s="76" t="str">
        <f aca="false">IFERROR(SUM(AG27:AG34)/(COUNT(AG27:AG34)*4),"")</f>
        <v/>
      </c>
      <c r="AH57" s="76" t="str">
        <f aca="false">IFERROR(SUM(AH27:AH34)/(COUNT(AH27:AH34)*4),"")</f>
        <v/>
      </c>
      <c r="AI57" s="76" t="str">
        <f aca="false">IFERROR(SUM(AI27:AI34)/(COUNT(AI27:AI34)*4),"")</f>
        <v/>
      </c>
      <c r="AJ57" s="76" t="str">
        <f aca="false">IFERROR(SUM(AJ27:AJ34)/(COUNT(AJ27:AJ34)*4),"")</f>
        <v/>
      </c>
      <c r="AK57" s="76" t="str">
        <f aca="false">IFERROR(SUM(AK27:AK34)/(COUNT(AK27:AK34)*4),"")</f>
        <v/>
      </c>
      <c r="AL57" s="76" t="str">
        <f aca="false">IFERROR(SUM(AL27:AL34)/(COUNT(AL27:AL34)*4),"")</f>
        <v/>
      </c>
      <c r="AM57" s="76" t="str">
        <f aca="false">IFERROR(SUM(AM27:AM34)/(COUNT(AM27:AM34)*4),"")</f>
        <v/>
      </c>
      <c r="AN57" s="76" t="str">
        <f aca="false">IFERROR(SUM(AN27:AN34)/(COUNT(AN27:AN34)*4),"")</f>
        <v/>
      </c>
      <c r="AO57" s="76" t="str">
        <f aca="false">IFERROR(SUM(AO27:AO34)/(COUNT(AO27:AO34)*4),"")</f>
        <v/>
      </c>
      <c r="AP57" s="76" t="str">
        <f aca="false">IFERROR(SUM(AP27:AP34)/(COUNT(AP27:AP34)*4),"")</f>
        <v/>
      </c>
      <c r="AQ57" s="76" t="str">
        <f aca="false">IFERROR(SUM(AQ27:AQ34)/(COUNT(AQ27:AQ34)*4),"")</f>
        <v/>
      </c>
      <c r="AR57" s="76" t="str">
        <f aca="false">IFERROR(SUM(AR27:AR34)/(COUNT(AR27:AR34)*4),"")</f>
        <v/>
      </c>
      <c r="AS57" s="76" t="str">
        <f aca="false">IFERROR(SUM(AS27:AS34)/(COUNT(AS27:AS34)*4),"")</f>
        <v/>
      </c>
      <c r="AT57" s="76" t="str">
        <f aca="false">IFERROR(SUM(AT27:AT34)/(COUNT(AT27:AT34)*4),"")</f>
        <v/>
      </c>
      <c r="AU57" s="76" t="str">
        <f aca="false">IFERROR(SUM(AU27:AU34)/(COUNT(AU27:AU34)*4),"")</f>
        <v/>
      </c>
      <c r="AV57" s="76" t="str">
        <f aca="false">IFERROR(SUM(AV27:AV34)/(COUNT(AV27:AV34)*4),"")</f>
        <v/>
      </c>
      <c r="AW57" s="76" t="str">
        <f aca="false">IFERROR(SUM(AW27:AW34)/(COUNT(AW27:AW34)*4),"")</f>
        <v/>
      </c>
      <c r="AX57" s="76" t="str">
        <f aca="false">IFERROR(SUM(AX27:AX34)/(COUNT(AX27:AX34)*4),"")</f>
        <v/>
      </c>
      <c r="AY57" s="76" t="str">
        <f aca="false">IFERROR(SUM(AY27:AY34)/(COUNT(AY27:AY34)*4),"")</f>
        <v/>
      </c>
      <c r="AZ57" s="76" t="str">
        <f aca="false">IFERROR(SUM(AZ27:AZ34)/(COUNT(AZ27:AZ34)*4),"")</f>
        <v/>
      </c>
      <c r="BA57" s="76" t="str">
        <f aca="false">IFERROR(SUM(BA27:BA34)/(COUNT(BA27:BA34)*4),"")</f>
        <v/>
      </c>
      <c r="BB57" s="76" t="str">
        <f aca="false">IFERROR(SUM(BB27:BB34)/(COUNT(BB27:BB34)*4),"")</f>
        <v/>
      </c>
      <c r="BC57" s="76" t="str">
        <f aca="false">IFERROR(SUM(BC27:BC34)/(COUNT(BC27:BC34)*4),"")</f>
        <v/>
      </c>
      <c r="BD57" s="76" t="str">
        <f aca="false">IFERROR(SUM(BD27:BD34)/(COUNT(BD27:BD34)*4),"")</f>
        <v/>
      </c>
      <c r="BE57" s="76" t="str">
        <f aca="false">IFERROR(SUM(BE27:BE34)/(COUNT(BE27:BE34)*4),"")</f>
        <v/>
      </c>
      <c r="BF57" s="76" t="str">
        <f aca="false">IFERROR(SUM(BF27:BF34)/(COUNT(BF27:BF34)*4),"")</f>
        <v/>
      </c>
      <c r="BG57" s="76" t="str">
        <f aca="false">IFERROR(SUM(BG27:BG34)/(COUNT(BG27:BG34)*4),"")</f>
        <v/>
      </c>
      <c r="BH57" s="76" t="str">
        <f aca="false">IFERROR(SUM(BH27:BH34)/(COUNT(BH27:BH34)*4),"")</f>
        <v/>
      </c>
      <c r="BI57" s="76" t="str">
        <f aca="false">IFERROR(SUM(BI27:BI34)/(COUNT(BI27:BI34)*4),"")</f>
        <v/>
      </c>
      <c r="BJ57" s="76" t="str">
        <f aca="false">IFERROR(SUM(BJ27:BJ34)/(COUNT(BJ27:BJ34)*4),"")</f>
        <v/>
      </c>
    </row>
    <row r="58" customFormat="false" ht="15" hidden="false" customHeight="false" outlineLevel="0" collapsed="false">
      <c r="A58" s="67"/>
      <c r="B58" s="79" t="s">
        <v>99</v>
      </c>
      <c r="C58" s="76" t="str">
        <f aca="false">IFERROR(SUM(C36:C43)/(COUNT(C36:C43)*4),"")</f>
        <v/>
      </c>
      <c r="D58" s="76" t="str">
        <f aca="false">IFERROR(SUM(D36:D43)/(COUNT(D36:D43)*4),"")</f>
        <v/>
      </c>
      <c r="E58" s="76" t="str">
        <f aca="false">IFERROR(SUM(E36:E43)/(COUNT(E36:E43)*4),"")</f>
        <v/>
      </c>
      <c r="F58" s="76" t="str">
        <f aca="false">IFERROR(SUM(F36:F43)/(COUNT(F36:F43)*4),"")</f>
        <v/>
      </c>
      <c r="G58" s="76" t="str">
        <f aca="false">IFERROR(SUM(G36:G43)/(COUNT(G36:G43)*4),"")</f>
        <v/>
      </c>
      <c r="H58" s="76" t="str">
        <f aca="false">IFERROR(SUM(H36:H43)/(COUNT(H36:H43)*4),"")</f>
        <v/>
      </c>
      <c r="I58" s="76" t="str">
        <f aca="false">IFERROR(SUM(I36:I43)/(COUNT(I36:I43)*4),"")</f>
        <v/>
      </c>
      <c r="J58" s="76" t="str">
        <f aca="false">IFERROR(SUM(J36:J43)/(COUNT(J36:J43)*4),"")</f>
        <v/>
      </c>
      <c r="K58" s="76" t="str">
        <f aca="false">IFERROR(SUM(K36:K43)/(COUNT(K36:K43)*4),"")</f>
        <v/>
      </c>
      <c r="L58" s="76" t="str">
        <f aca="false">IFERROR(SUM(L36:L43)/(COUNT(L36:L43)*4),"")</f>
        <v/>
      </c>
      <c r="M58" s="76" t="str">
        <f aca="false">IFERROR(SUM(M36:M43)/(COUNT(M36:M43)*4),"")</f>
        <v/>
      </c>
      <c r="N58" s="76" t="str">
        <f aca="false">IFERROR(SUM(N36:N43)/(COUNT(N36:N43)*4),"")</f>
        <v/>
      </c>
      <c r="O58" s="76" t="str">
        <f aca="false">IFERROR(SUM(O36:O43)/(COUNT(O36:O43)*4),"")</f>
        <v/>
      </c>
      <c r="P58" s="76" t="str">
        <f aca="false">IFERROR(SUM(P36:P43)/(COUNT(P36:P43)*4),"")</f>
        <v/>
      </c>
      <c r="Q58" s="76" t="str">
        <f aca="false">IFERROR(SUM(Q36:Q43)/(COUNT(Q36:Q43)*4),"")</f>
        <v/>
      </c>
      <c r="R58" s="76" t="str">
        <f aca="false">IFERROR(SUM(R36:R43)/(COUNT(R36:R43)*4),"")</f>
        <v/>
      </c>
      <c r="S58" s="76" t="str">
        <f aca="false">IFERROR(SUM(S36:S43)/(COUNT(S36:S43)*4),"")</f>
        <v/>
      </c>
      <c r="T58" s="76" t="str">
        <f aca="false">IFERROR(SUM(T36:T43)/(COUNT(T36:T43)*4),"")</f>
        <v/>
      </c>
      <c r="U58" s="76" t="str">
        <f aca="false">IFERROR(SUM(U36:U43)/(COUNT(U36:U43)*4),"")</f>
        <v/>
      </c>
      <c r="V58" s="76" t="str">
        <f aca="false">IFERROR(SUM(V36:V43)/(COUNT(V36:V43)*4),"")</f>
        <v/>
      </c>
      <c r="W58" s="76" t="str">
        <f aca="false">IFERROR(SUM(W36:W43)/(COUNT(W36:W43)*4),"")</f>
        <v/>
      </c>
      <c r="X58" s="76" t="str">
        <f aca="false">IFERROR(SUM(X36:X43)/(COUNT(X36:X43)*4),"")</f>
        <v/>
      </c>
      <c r="Y58" s="76" t="str">
        <f aca="false">IFERROR(SUM(Y36:Y43)/(COUNT(Y36:Y43)*4),"")</f>
        <v/>
      </c>
      <c r="Z58" s="76" t="str">
        <f aca="false">IFERROR(SUM(Z36:Z43)/(COUNT(Z36:Z43)*4),"")</f>
        <v/>
      </c>
      <c r="AA58" s="76" t="str">
        <f aca="false">IFERROR(SUM(AA36:AA43)/(COUNT(AA36:AA43)*4),"")</f>
        <v/>
      </c>
      <c r="AB58" s="76" t="str">
        <f aca="false">IFERROR(SUM(AB36:AB43)/(COUNT(AB36:AB43)*4),"")</f>
        <v/>
      </c>
      <c r="AC58" s="76" t="str">
        <f aca="false">IFERROR(SUM(AC36:AC43)/(COUNT(AC36:AC43)*4),"")</f>
        <v/>
      </c>
      <c r="AD58" s="76" t="str">
        <f aca="false">IFERROR(SUM(AD36:AD43)/(COUNT(AD36:AD43)*4),"")</f>
        <v/>
      </c>
      <c r="AE58" s="76" t="str">
        <f aca="false">IFERROR(SUM(AE36:AE43)/(COUNT(AE36:AE43)*4),"")</f>
        <v/>
      </c>
      <c r="AF58" s="76" t="str">
        <f aca="false">IFERROR(SUM(AF36:AF43)/(COUNT(AF36:AF43)*4),"")</f>
        <v/>
      </c>
      <c r="AG58" s="76" t="str">
        <f aca="false">IFERROR(SUM(AG36:AG43)/(COUNT(AG36:AG43)*4),"")</f>
        <v/>
      </c>
      <c r="AH58" s="76" t="str">
        <f aca="false">IFERROR(SUM(AH36:AH43)/(COUNT(AH36:AH43)*4),"")</f>
        <v/>
      </c>
      <c r="AI58" s="76" t="str">
        <f aca="false">IFERROR(SUM(AI36:AI43)/(COUNT(AI36:AI43)*4),"")</f>
        <v/>
      </c>
      <c r="AJ58" s="76" t="str">
        <f aca="false">IFERROR(SUM(AJ36:AJ43)/(COUNT(AJ36:AJ43)*4),"")</f>
        <v/>
      </c>
      <c r="AK58" s="76" t="str">
        <f aca="false">IFERROR(SUM(AK36:AK43)/(COUNT(AK36:AK43)*4),"")</f>
        <v/>
      </c>
      <c r="AL58" s="76" t="str">
        <f aca="false">IFERROR(SUM(AL36:AL43)/(COUNT(AL36:AL43)*4),"")</f>
        <v/>
      </c>
      <c r="AM58" s="76" t="str">
        <f aca="false">IFERROR(SUM(AM36:AM43)/(COUNT(AM36:AM43)*4),"")</f>
        <v/>
      </c>
      <c r="AN58" s="76" t="str">
        <f aca="false">IFERROR(SUM(AN36:AN43)/(COUNT(AN36:AN43)*4),"")</f>
        <v/>
      </c>
      <c r="AO58" s="76" t="str">
        <f aca="false">IFERROR(SUM(AO36:AO43)/(COUNT(AO36:AO43)*4),"")</f>
        <v/>
      </c>
      <c r="AP58" s="76" t="str">
        <f aca="false">IFERROR(SUM(AP36:AP43)/(COUNT(AP36:AP43)*4),"")</f>
        <v/>
      </c>
      <c r="AQ58" s="76" t="str">
        <f aca="false">IFERROR(SUM(AQ36:AQ43)/(COUNT(AQ36:AQ43)*4),"")</f>
        <v/>
      </c>
      <c r="AR58" s="76" t="str">
        <f aca="false">IFERROR(SUM(AR36:AR43)/(COUNT(AR36:AR43)*4),"")</f>
        <v/>
      </c>
      <c r="AS58" s="76" t="str">
        <f aca="false">IFERROR(SUM(AS36:AS43)/(COUNT(AS36:AS43)*4),"")</f>
        <v/>
      </c>
      <c r="AT58" s="76" t="str">
        <f aca="false">IFERROR(SUM(AT36:AT43)/(COUNT(AT36:AT43)*4),"")</f>
        <v/>
      </c>
      <c r="AU58" s="76" t="str">
        <f aca="false">IFERROR(SUM(AU36:AU43)/(COUNT(AU36:AU43)*4),"")</f>
        <v/>
      </c>
      <c r="AV58" s="76" t="str">
        <f aca="false">IFERROR(SUM(AV36:AV43)/(COUNT(AV36:AV43)*4),"")</f>
        <v/>
      </c>
      <c r="AW58" s="76" t="str">
        <f aca="false">IFERROR(SUM(AW36:AW43)/(COUNT(AW36:AW43)*4),"")</f>
        <v/>
      </c>
      <c r="AX58" s="76" t="str">
        <f aca="false">IFERROR(SUM(AX36:AX43)/(COUNT(AX36:AX43)*4),"")</f>
        <v/>
      </c>
      <c r="AY58" s="76" t="str">
        <f aca="false">IFERROR(SUM(AY36:AY43)/(COUNT(AY36:AY43)*4),"")</f>
        <v/>
      </c>
      <c r="AZ58" s="76" t="str">
        <f aca="false">IFERROR(SUM(AZ36:AZ43)/(COUNT(AZ36:AZ43)*4),"")</f>
        <v/>
      </c>
      <c r="BA58" s="76" t="str">
        <f aca="false">IFERROR(SUM(BA36:BA43)/(COUNT(BA36:BA43)*4),"")</f>
        <v/>
      </c>
      <c r="BB58" s="76" t="str">
        <f aca="false">IFERROR(SUM(BB36:BB43)/(COUNT(BB36:BB43)*4),"")</f>
        <v/>
      </c>
      <c r="BC58" s="76" t="str">
        <f aca="false">IFERROR(SUM(BC36:BC43)/(COUNT(BC36:BC43)*4),"")</f>
        <v/>
      </c>
      <c r="BD58" s="76" t="str">
        <f aca="false">IFERROR(SUM(BD36:BD43)/(COUNT(BD36:BD43)*4),"")</f>
        <v/>
      </c>
      <c r="BE58" s="76" t="str">
        <f aca="false">IFERROR(SUM(BE36:BE43)/(COUNT(BE36:BE43)*4),"")</f>
        <v/>
      </c>
      <c r="BF58" s="76" t="str">
        <f aca="false">IFERROR(SUM(BF36:BF43)/(COUNT(BF36:BF43)*4),"")</f>
        <v/>
      </c>
      <c r="BG58" s="76" t="str">
        <f aca="false">IFERROR(SUM(BG36:BG43)/(COUNT(BG36:BG43)*4),"")</f>
        <v/>
      </c>
      <c r="BH58" s="76" t="str">
        <f aca="false">IFERROR(SUM(BH36:BH43)/(COUNT(BH36:BH43)*4),"")</f>
        <v/>
      </c>
      <c r="BI58" s="76" t="str">
        <f aca="false">IFERROR(SUM(BI36:BI43)/(COUNT(BI36:BI43)*4),"")</f>
        <v/>
      </c>
      <c r="BJ58" s="76" t="str">
        <f aca="false">IFERROR(SUM(BJ36:BJ43)/(COUNT(BJ36:BJ43)*4),"")</f>
        <v/>
      </c>
    </row>
    <row r="59" customFormat="false" ht="15" hidden="false" customHeight="false" outlineLevel="0" collapsed="false">
      <c r="A59" s="71"/>
      <c r="B59" s="80" t="s">
        <v>103</v>
      </c>
      <c r="C59" s="76" t="str">
        <f aca="false">IFERROR(SUM(C45:C52)/(COUNT(C45:C52)*4),"")</f>
        <v/>
      </c>
      <c r="D59" s="76" t="str">
        <f aca="false">IFERROR(SUM(D45:D52)/(COUNT(D45:D52)*4),"")</f>
        <v/>
      </c>
      <c r="E59" s="76" t="str">
        <f aca="false">IFERROR(SUM(E45:E52)/(COUNT(E45:E52)*4),"")</f>
        <v/>
      </c>
      <c r="F59" s="76" t="str">
        <f aca="false">IFERROR(SUM(F45:F52)/(COUNT(F45:F52)*4),"")</f>
        <v/>
      </c>
      <c r="G59" s="76" t="str">
        <f aca="false">IFERROR(SUM(G45:G52)/(COUNT(G45:G52)*4),"")</f>
        <v/>
      </c>
      <c r="H59" s="76" t="str">
        <f aca="false">IFERROR(SUM(H45:H52)/(COUNT(H45:H52)*4),"")</f>
        <v/>
      </c>
      <c r="I59" s="76" t="str">
        <f aca="false">IFERROR(SUM(I45:I52)/(COUNT(I45:I52)*4),"")</f>
        <v/>
      </c>
      <c r="J59" s="76" t="str">
        <f aca="false">IFERROR(SUM(J45:J52)/(COUNT(J45:J52)*4),"")</f>
        <v/>
      </c>
      <c r="K59" s="76" t="str">
        <f aca="false">IFERROR(SUM(K45:K52)/(COUNT(K45:K52)*4),"")</f>
        <v/>
      </c>
      <c r="L59" s="76" t="str">
        <f aca="false">IFERROR(SUM(L45:L52)/(COUNT(L45:L52)*4),"")</f>
        <v/>
      </c>
      <c r="M59" s="76" t="str">
        <f aca="false">IFERROR(SUM(M45:M52)/(COUNT(M45:M52)*4),"")</f>
        <v/>
      </c>
      <c r="N59" s="76" t="str">
        <f aca="false">IFERROR(SUM(N45:N52)/(COUNT(N45:N52)*4),"")</f>
        <v/>
      </c>
      <c r="O59" s="76" t="str">
        <f aca="false">IFERROR(SUM(O45:O52)/(COUNT(O45:O52)*4),"")</f>
        <v/>
      </c>
      <c r="P59" s="76" t="str">
        <f aca="false">IFERROR(SUM(P45:P52)/(COUNT(P45:P52)*4),"")</f>
        <v/>
      </c>
      <c r="Q59" s="76" t="str">
        <f aca="false">IFERROR(SUM(Q45:Q52)/(COUNT(Q45:Q52)*4),"")</f>
        <v/>
      </c>
      <c r="R59" s="76" t="str">
        <f aca="false">IFERROR(SUM(R45:R52)/(COUNT(R45:R52)*4),"")</f>
        <v/>
      </c>
      <c r="S59" s="76" t="str">
        <f aca="false">IFERROR(SUM(S45:S52)/(COUNT(S45:S52)*4),"")</f>
        <v/>
      </c>
      <c r="T59" s="76" t="str">
        <f aca="false">IFERROR(SUM(T45:T52)/(COUNT(T45:T52)*4),"")</f>
        <v/>
      </c>
      <c r="U59" s="76" t="str">
        <f aca="false">IFERROR(SUM(U45:U52)/(COUNT(U45:U52)*4),"")</f>
        <v/>
      </c>
      <c r="V59" s="76" t="str">
        <f aca="false">IFERROR(SUM(V45:V52)/(COUNT(V45:V52)*4),"")</f>
        <v/>
      </c>
      <c r="W59" s="76" t="str">
        <f aca="false">IFERROR(SUM(W45:W52)/(COUNT(W45:W52)*4),"")</f>
        <v/>
      </c>
      <c r="X59" s="76" t="str">
        <f aca="false">IFERROR(SUM(X45:X52)/(COUNT(X45:X52)*4),"")</f>
        <v/>
      </c>
      <c r="Y59" s="76" t="str">
        <f aca="false">IFERROR(SUM(Y45:Y52)/(COUNT(Y45:Y52)*4),"")</f>
        <v/>
      </c>
      <c r="Z59" s="76" t="str">
        <f aca="false">IFERROR(SUM(Z45:Z52)/(COUNT(Z45:Z52)*4),"")</f>
        <v/>
      </c>
      <c r="AA59" s="76" t="str">
        <f aca="false">IFERROR(SUM(AA45:AA52)/(COUNT(AA45:AA52)*4),"")</f>
        <v/>
      </c>
      <c r="AB59" s="76" t="str">
        <f aca="false">IFERROR(SUM(AB45:AB52)/(COUNT(AB45:AB52)*4),"")</f>
        <v/>
      </c>
      <c r="AC59" s="76" t="str">
        <f aca="false">IFERROR(SUM(AC45:AC52)/(COUNT(AC45:AC52)*4),"")</f>
        <v/>
      </c>
      <c r="AD59" s="76" t="str">
        <f aca="false">IFERROR(SUM(AD45:AD52)/(COUNT(AD45:AD52)*4),"")</f>
        <v/>
      </c>
      <c r="AE59" s="76" t="str">
        <f aca="false">IFERROR(SUM(AE45:AE52)/(COUNT(AE45:AE52)*4),"")</f>
        <v/>
      </c>
      <c r="AF59" s="76" t="str">
        <f aca="false">IFERROR(SUM(AF45:AF52)/(COUNT(AF45:AF52)*4),"")</f>
        <v/>
      </c>
      <c r="AG59" s="76" t="str">
        <f aca="false">IFERROR(SUM(AG45:AG52)/(COUNT(AG45:AG52)*4),"")</f>
        <v/>
      </c>
      <c r="AH59" s="76" t="str">
        <f aca="false">IFERROR(SUM(AH45:AH52)/(COUNT(AH45:AH52)*4),"")</f>
        <v/>
      </c>
      <c r="AI59" s="76" t="str">
        <f aca="false">IFERROR(SUM(AI45:AI52)/(COUNT(AI45:AI52)*4),"")</f>
        <v/>
      </c>
      <c r="AJ59" s="76" t="str">
        <f aca="false">IFERROR(SUM(AJ45:AJ52)/(COUNT(AJ45:AJ52)*4),"")</f>
        <v/>
      </c>
      <c r="AK59" s="76" t="str">
        <f aca="false">IFERROR(SUM(AK45:AK52)/(COUNT(AK45:AK52)*4),"")</f>
        <v/>
      </c>
      <c r="AL59" s="76" t="str">
        <f aca="false">IFERROR(SUM(AL45:AL52)/(COUNT(AL45:AL52)*4),"")</f>
        <v/>
      </c>
      <c r="AM59" s="76" t="str">
        <f aca="false">IFERROR(SUM(AM45:AM52)/(COUNT(AM45:AM52)*4),"")</f>
        <v/>
      </c>
      <c r="AN59" s="76" t="str">
        <f aca="false">IFERROR(SUM(AN45:AN52)/(COUNT(AN45:AN52)*4),"")</f>
        <v/>
      </c>
      <c r="AO59" s="76" t="str">
        <f aca="false">IFERROR(SUM(AO45:AO52)/(COUNT(AO45:AO52)*4),"")</f>
        <v/>
      </c>
      <c r="AP59" s="76" t="str">
        <f aca="false">IFERROR(SUM(AP45:AP52)/(COUNT(AP45:AP52)*4),"")</f>
        <v/>
      </c>
      <c r="AQ59" s="76" t="str">
        <f aca="false">IFERROR(SUM(AQ45:AQ52)/(COUNT(AQ45:AQ52)*4),"")</f>
        <v/>
      </c>
      <c r="AR59" s="76" t="str">
        <f aca="false">IFERROR(SUM(AR45:AR52)/(COUNT(AR45:AR52)*4),"")</f>
        <v/>
      </c>
      <c r="AS59" s="76" t="str">
        <f aca="false">IFERROR(SUM(AS45:AS52)/(COUNT(AS45:AS52)*4),"")</f>
        <v/>
      </c>
      <c r="AT59" s="76" t="str">
        <f aca="false">IFERROR(SUM(AT45:AT52)/(COUNT(AT45:AT52)*4),"")</f>
        <v/>
      </c>
      <c r="AU59" s="76" t="str">
        <f aca="false">IFERROR(SUM(AU45:AU52)/(COUNT(AU45:AU52)*4),"")</f>
        <v/>
      </c>
      <c r="AV59" s="76" t="str">
        <f aca="false">IFERROR(SUM(AV45:AV52)/(COUNT(AV45:AV52)*4),"")</f>
        <v/>
      </c>
      <c r="AW59" s="76" t="str">
        <f aca="false">IFERROR(SUM(AW45:AW52)/(COUNT(AW45:AW52)*4),"")</f>
        <v/>
      </c>
      <c r="AX59" s="76" t="str">
        <f aca="false">IFERROR(SUM(AX45:AX52)/(COUNT(AX45:AX52)*4),"")</f>
        <v/>
      </c>
      <c r="AY59" s="76" t="str">
        <f aca="false">IFERROR(SUM(AY45:AY52)/(COUNT(AY45:AY52)*4),"")</f>
        <v/>
      </c>
      <c r="AZ59" s="76" t="str">
        <f aca="false">IFERROR(SUM(AZ45:AZ52)/(COUNT(AZ45:AZ52)*4),"")</f>
        <v/>
      </c>
      <c r="BA59" s="76" t="str">
        <f aca="false">IFERROR(SUM(BA45:BA52)/(COUNT(BA45:BA52)*4),"")</f>
        <v/>
      </c>
      <c r="BB59" s="76" t="str">
        <f aca="false">IFERROR(SUM(BB45:BB52)/(COUNT(BB45:BB52)*4),"")</f>
        <v/>
      </c>
      <c r="BC59" s="76" t="str">
        <f aca="false">IFERROR(SUM(BC45:BC52)/(COUNT(BC45:BC52)*4),"")</f>
        <v/>
      </c>
      <c r="BD59" s="76" t="str">
        <f aca="false">IFERROR(SUM(BD45:BD52)/(COUNT(BD45:BD52)*4),"")</f>
        <v/>
      </c>
      <c r="BE59" s="76" t="str">
        <f aca="false">IFERROR(SUM(BE45:BE52)/(COUNT(BE45:BE52)*4),"")</f>
        <v/>
      </c>
      <c r="BF59" s="76" t="str">
        <f aca="false">IFERROR(SUM(BF45:BF52)/(COUNT(BF45:BF52)*4),"")</f>
        <v/>
      </c>
      <c r="BG59" s="76" t="str">
        <f aca="false">IFERROR(SUM(BG45:BG52)/(COUNT(BG45:BG52)*4),"")</f>
        <v/>
      </c>
      <c r="BH59" s="76" t="str">
        <f aca="false">IFERROR(SUM(BH45:BH52)/(COUNT(BH45:BH52)*4),"")</f>
        <v/>
      </c>
      <c r="BI59" s="76" t="str">
        <f aca="false">IFERROR(SUM(BI45:BI52)/(COUNT(BI45:BI52)*4),"")</f>
        <v/>
      </c>
      <c r="BJ59" s="76" t="str">
        <f aca="false">IFERROR(SUM(BJ45:BJ52)/(COUNT(BJ45:BJ52)*4),"")</f>
        <v/>
      </c>
    </row>
    <row r="60" customFormat="false" ht="15" hidden="false" customHeight="false" outlineLevel="0" collapsed="false">
      <c r="B60" s="81" t="s">
        <v>357</v>
      </c>
      <c r="C60" s="82" t="str">
        <f aca="false">IFERROR(AVERAGE(C55:C59),"")</f>
        <v/>
      </c>
      <c r="D60" s="82" t="str">
        <f aca="false">IFERROR(AVERAGE(D55:D59),"")</f>
        <v/>
      </c>
      <c r="E60" s="82" t="str">
        <f aca="false">IFERROR(AVERAGE(E55:E59),"")</f>
        <v/>
      </c>
      <c r="F60" s="82" t="str">
        <f aca="false">IFERROR(AVERAGE(F55:F59),"")</f>
        <v/>
      </c>
      <c r="G60" s="82" t="str">
        <f aca="false">IFERROR(AVERAGE(G55:G59),"")</f>
        <v/>
      </c>
      <c r="H60" s="82" t="str">
        <f aca="false">IFERROR(AVERAGE(H55:H59),"")</f>
        <v/>
      </c>
      <c r="I60" s="82" t="str">
        <f aca="false">IFERROR(AVERAGE(I55:I59),"")</f>
        <v/>
      </c>
      <c r="J60" s="82" t="str">
        <f aca="false">IFERROR(AVERAGE(J55:J59),"")</f>
        <v/>
      </c>
      <c r="K60" s="82" t="str">
        <f aca="false">IFERROR(AVERAGE(K55:K59),"")</f>
        <v/>
      </c>
      <c r="L60" s="82" t="str">
        <f aca="false">IFERROR(AVERAGE(L55:L59),"")</f>
        <v/>
      </c>
      <c r="M60" s="82" t="str">
        <f aca="false">IFERROR(AVERAGE(M55:M59),"")</f>
        <v/>
      </c>
      <c r="N60" s="82" t="str">
        <f aca="false">IFERROR(AVERAGE(N55:N59),"")</f>
        <v/>
      </c>
      <c r="O60" s="82" t="str">
        <f aca="false">IFERROR(AVERAGE(O55:O59),"")</f>
        <v/>
      </c>
      <c r="P60" s="82" t="str">
        <f aca="false">IFERROR(AVERAGE(P55:P59),"")</f>
        <v/>
      </c>
      <c r="Q60" s="82" t="str">
        <f aca="false">IFERROR(AVERAGE(Q55:Q59),"")</f>
        <v/>
      </c>
      <c r="R60" s="82" t="str">
        <f aca="false">IFERROR(AVERAGE(R55:R59),"")</f>
        <v/>
      </c>
      <c r="S60" s="82" t="str">
        <f aca="false">IFERROR(AVERAGE(S55:S59),"")</f>
        <v/>
      </c>
      <c r="T60" s="82" t="str">
        <f aca="false">IFERROR(AVERAGE(T55:T59),"")</f>
        <v/>
      </c>
      <c r="U60" s="82" t="str">
        <f aca="false">IFERROR(AVERAGE(U55:U59),"")</f>
        <v/>
      </c>
      <c r="V60" s="82" t="str">
        <f aca="false">IFERROR(AVERAGE(V55:V59),"")</f>
        <v/>
      </c>
      <c r="W60" s="82" t="str">
        <f aca="false">IFERROR(AVERAGE(W55:W59),"")</f>
        <v/>
      </c>
      <c r="X60" s="82" t="str">
        <f aca="false">IFERROR(AVERAGE(X55:X59),"")</f>
        <v/>
      </c>
      <c r="Y60" s="82" t="str">
        <f aca="false">IFERROR(AVERAGE(Y55:Y59),"")</f>
        <v/>
      </c>
      <c r="Z60" s="82" t="str">
        <f aca="false">IFERROR(AVERAGE(Z55:Z59),"")</f>
        <v/>
      </c>
      <c r="AA60" s="82" t="str">
        <f aca="false">IFERROR(AVERAGE(AA55:AA59),"")</f>
        <v/>
      </c>
      <c r="AB60" s="82" t="str">
        <f aca="false">IFERROR(AVERAGE(AB55:AB59),"")</f>
        <v/>
      </c>
      <c r="AC60" s="82" t="str">
        <f aca="false">IFERROR(AVERAGE(AC55:AC59),"")</f>
        <v/>
      </c>
      <c r="AD60" s="82" t="str">
        <f aca="false">IFERROR(AVERAGE(AD55:AD59),"")</f>
        <v/>
      </c>
      <c r="AE60" s="82" t="str">
        <f aca="false">IFERROR(AVERAGE(AE55:AE59),"")</f>
        <v/>
      </c>
      <c r="AF60" s="82" t="str">
        <f aca="false">IFERROR(AVERAGE(AF55:AF59),"")</f>
        <v/>
      </c>
      <c r="AG60" s="82" t="str">
        <f aca="false">IFERROR(AVERAGE(AG55:AG59),"")</f>
        <v/>
      </c>
      <c r="AH60" s="82" t="str">
        <f aca="false">IFERROR(AVERAGE(AH55:AH59),"")</f>
        <v/>
      </c>
      <c r="AI60" s="82" t="str">
        <f aca="false">IFERROR(AVERAGE(AI55:AI59),"")</f>
        <v/>
      </c>
      <c r="AJ60" s="82" t="str">
        <f aca="false">IFERROR(AVERAGE(AJ55:AJ59),"")</f>
        <v/>
      </c>
      <c r="AK60" s="82" t="str">
        <f aca="false">IFERROR(AVERAGE(AK55:AK59),"")</f>
        <v/>
      </c>
      <c r="AL60" s="82" t="str">
        <f aca="false">IFERROR(AVERAGE(AL55:AL59),"")</f>
        <v/>
      </c>
      <c r="AM60" s="82" t="str">
        <f aca="false">IFERROR(AVERAGE(AM55:AM59),"")</f>
        <v/>
      </c>
      <c r="AN60" s="82" t="str">
        <f aca="false">IFERROR(AVERAGE(AN55:AN59),"")</f>
        <v/>
      </c>
      <c r="AO60" s="82" t="str">
        <f aca="false">IFERROR(AVERAGE(AO55:AO59),"")</f>
        <v/>
      </c>
      <c r="AP60" s="82" t="str">
        <f aca="false">IFERROR(AVERAGE(AP55:AP59),"")</f>
        <v/>
      </c>
      <c r="AQ60" s="82" t="str">
        <f aca="false">IFERROR(AVERAGE(AQ55:AQ59),"")</f>
        <v/>
      </c>
      <c r="AR60" s="82" t="str">
        <f aca="false">IFERROR(AVERAGE(AR55:AR59),"")</f>
        <v/>
      </c>
      <c r="AS60" s="82" t="str">
        <f aca="false">IFERROR(AVERAGE(AS55:AS59),"")</f>
        <v/>
      </c>
      <c r="AT60" s="82" t="str">
        <f aca="false">IFERROR(AVERAGE(AT55:AT59),"")</f>
        <v/>
      </c>
      <c r="AU60" s="82" t="str">
        <f aca="false">IFERROR(AVERAGE(AU55:AU59),"")</f>
        <v/>
      </c>
      <c r="AV60" s="82" t="str">
        <f aca="false">IFERROR(AVERAGE(AV55:AV59),"")</f>
        <v/>
      </c>
      <c r="AW60" s="82" t="str">
        <f aca="false">IFERROR(AVERAGE(AW55:AW59),"")</f>
        <v/>
      </c>
      <c r="AX60" s="82" t="str">
        <f aca="false">IFERROR(AVERAGE(AX55:AX59),"")</f>
        <v/>
      </c>
      <c r="AY60" s="82" t="str">
        <f aca="false">IFERROR(AVERAGE(AY55:AY59),"")</f>
        <v/>
      </c>
      <c r="AZ60" s="82" t="str">
        <f aca="false">IFERROR(AVERAGE(AZ55:AZ59),"")</f>
        <v/>
      </c>
      <c r="BA60" s="82" t="str">
        <f aca="false">IFERROR(AVERAGE(BA55:BA59),"")</f>
        <v/>
      </c>
      <c r="BB60" s="82" t="str">
        <f aca="false">IFERROR(AVERAGE(BB55:BB59),"")</f>
        <v/>
      </c>
      <c r="BC60" s="82" t="str">
        <f aca="false">IFERROR(AVERAGE(BC55:BC59),"")</f>
        <v/>
      </c>
      <c r="BD60" s="82" t="str">
        <f aca="false">IFERROR(AVERAGE(BD55:BD59),"")</f>
        <v/>
      </c>
      <c r="BE60" s="82" t="str">
        <f aca="false">IFERROR(AVERAGE(BE55:BE59),"")</f>
        <v/>
      </c>
      <c r="BF60" s="82" t="str">
        <f aca="false">IFERROR(AVERAGE(BF55:BF59),"")</f>
        <v/>
      </c>
      <c r="BG60" s="82" t="str">
        <f aca="false">IFERROR(AVERAGE(BG55:BG59),"")</f>
        <v/>
      </c>
      <c r="BH60" s="82" t="str">
        <f aca="false">IFERROR(AVERAGE(BH55:BH59),"")</f>
        <v/>
      </c>
      <c r="BI60" s="82" t="str">
        <f aca="false">IFERROR(AVERAGE(BI55:BI59),"")</f>
        <v/>
      </c>
      <c r="BJ60" s="82" t="str">
        <f aca="false">IFERROR(AVERAGE(BJ55:BJ59),"")</f>
        <v/>
      </c>
    </row>
    <row r="61" customFormat="false" ht="15" hidden="false" customHeight="false" outlineLevel="0" collapsed="false">
      <c r="B61" s="83" t="s">
        <v>358</v>
      </c>
      <c r="C61" s="84" t="str">
        <f aca="false">IF(COUNTA(C9:C16,C18:C25,C27:C34,C36:C43,C45:C52)=0,"",COUNTA(C9:C16,C18:C25,C27:C34,C36:C43,C45:C52)/40)</f>
        <v/>
      </c>
      <c r="D61" s="84" t="str">
        <f aca="false">IF(COUNTA(D9:D16,D18:D25,D27:D34,D36:D43,D45:D52)=0,"",COUNTA(D9:D16,D18:D25,D27:D34,D36:D43,D45:D52)/40)</f>
        <v/>
      </c>
      <c r="E61" s="84" t="str">
        <f aca="false">IF(COUNTA(E9:E16,E18:E25,E27:E34,E36:E43,E45:E52)=0,"",COUNTA(E9:E16,E18:E25,E27:E34,E36:E43,E45:E52)/40)</f>
        <v/>
      </c>
      <c r="F61" s="84" t="str">
        <f aca="false">IF(COUNTA(F9:F16,F18:F25,F27:F34,F36:F43,F45:F52)=0,"",COUNTA(F9:F16,F18:F25,F27:F34,F36:F43,F45:F52)/40)</f>
        <v/>
      </c>
      <c r="G61" s="84" t="str">
        <f aca="false">IF(COUNTA(G9:G16,G18:G25,G27:G34,G36:G43,G45:G52)=0,"",COUNTA(G9:G16,G18:G25,G27:G34,G36:G43,G45:G52)/40)</f>
        <v/>
      </c>
      <c r="H61" s="84" t="str">
        <f aca="false">IF(COUNTA(H9:H16,H18:H25,H27:H34,H36:H43,H45:H52)=0,"",COUNTA(H9:H16,H18:H25,H27:H34,H36:H43,H45:H52)/40)</f>
        <v/>
      </c>
      <c r="I61" s="84" t="str">
        <f aca="false">IF(COUNTA(I9:I16,I18:I25,I27:I34,I36:I43,I45:I52)=0,"",COUNTA(I9:I16,I18:I25,I27:I34,I36:I43,I45:I52)/40)</f>
        <v/>
      </c>
      <c r="J61" s="84" t="str">
        <f aca="false">IF(COUNTA(J9:J16,J18:J25,J27:J34,J36:J43,J45:J52)=0,"",COUNTA(J9:J16,J18:J25,J27:J34,J36:J43,J45:J52)/40)</f>
        <v/>
      </c>
      <c r="K61" s="84" t="str">
        <f aca="false">IF(COUNTA(K9:K16,K18:K25,K27:K34,K36:K43,K45:K52)=0,"",COUNTA(K9:K16,K18:K25,K27:K34,K36:K43,K45:K52)/40)</f>
        <v/>
      </c>
      <c r="L61" s="84" t="str">
        <f aca="false">IF(COUNTA(L9:L16,L18:L25,L27:L34,L36:L43,L45:L52)=0,"",COUNTA(L9:L16,L18:L25,L27:L34,L36:L43,L45:L52)/40)</f>
        <v/>
      </c>
      <c r="M61" s="84" t="str">
        <f aca="false">IF(COUNTA(M9:M16,M18:M25,M27:M34,M36:M43,M45:M52)=0,"",COUNTA(M9:M16,M18:M25,M27:M34,M36:M43,M45:M52)/40)</f>
        <v/>
      </c>
      <c r="N61" s="84" t="str">
        <f aca="false">IF(COUNTA(N9:N16,N18:N25,N27:N34,N36:N43,N45:N52)=0,"",COUNTA(N9:N16,N18:N25,N27:N34,N36:N43,N45:N52)/40)</f>
        <v/>
      </c>
      <c r="O61" s="84" t="str">
        <f aca="false">IF(COUNTA(O9:O16,O18:O25,O27:O34,O36:O43,O45:O52)=0,"",COUNTA(O9:O16,O18:O25,O27:O34,O36:O43,O45:O52)/40)</f>
        <v/>
      </c>
      <c r="P61" s="84" t="str">
        <f aca="false">IF(COUNTA(P9:P16,P18:P25,P27:P34,P36:P43,P45:P52)=0,"",COUNTA(P9:P16,P18:P25,P27:P34,P36:P43,P45:P52)/40)</f>
        <v/>
      </c>
      <c r="Q61" s="84" t="str">
        <f aca="false">IF(COUNTA(Q9:Q16,Q18:Q25,Q27:Q34,Q36:Q43,Q45:Q52)=0,"",COUNTA(Q9:Q16,Q18:Q25,Q27:Q34,Q36:Q43,Q45:Q52)/40)</f>
        <v/>
      </c>
      <c r="R61" s="84" t="str">
        <f aca="false">IF(COUNTA(R9:R16,R18:R25,R27:R34,R36:R43,R45:R52)=0,"",COUNTA(R9:R16,R18:R25,R27:R34,R36:R43,R45:R52)/40)</f>
        <v/>
      </c>
      <c r="S61" s="84" t="str">
        <f aca="false">IF(COUNTA(S9:S16,S18:S25,S27:S34,S36:S43,S45:S52)=0,"",COUNTA(S9:S16,S18:S25,S27:S34,S36:S43,S45:S52)/40)</f>
        <v/>
      </c>
      <c r="T61" s="84" t="str">
        <f aca="false">IF(COUNTA(T9:T16,T18:T25,T27:T34,T36:T43,T45:T52)=0,"",COUNTA(T9:T16,T18:T25,T27:T34,T36:T43,T45:T52)/40)</f>
        <v/>
      </c>
      <c r="U61" s="84" t="str">
        <f aca="false">IF(COUNTA(U9:U16,U18:U25,U27:U34,U36:U43,U45:U52)=0,"",COUNTA(U9:U16,U18:U25,U27:U34,U36:U43,U45:U52)/40)</f>
        <v/>
      </c>
      <c r="V61" s="84" t="str">
        <f aca="false">IF(COUNTA(V9:V16,V18:V25,V27:V34,V36:V43,V45:V52)=0,"",COUNTA(V9:V16,V18:V25,V27:V34,V36:V43,V45:V52)/40)</f>
        <v/>
      </c>
      <c r="W61" s="84" t="str">
        <f aca="false">IF(COUNTA(W9:W16,W18:W25,W27:W34,W36:W43,W45:W52)=0,"",COUNTA(W9:W16,W18:W25,W27:W34,W36:W43,W45:W52)/40)</f>
        <v/>
      </c>
      <c r="X61" s="84" t="str">
        <f aca="false">IF(COUNTA(X9:X16,X18:X25,X27:X34,X36:X43,X45:X52)=0,"",COUNTA(X9:X16,X18:X25,X27:X34,X36:X43,X45:X52)/40)</f>
        <v/>
      </c>
      <c r="Y61" s="84" t="str">
        <f aca="false">IF(COUNTA(Y9:Y16,Y18:Y25,Y27:Y34,Y36:Y43,Y45:Y52)=0,"",COUNTA(Y9:Y16,Y18:Y25,Y27:Y34,Y36:Y43,Y45:Y52)/40)</f>
        <v/>
      </c>
      <c r="Z61" s="84" t="str">
        <f aca="false">IF(COUNTA(Z9:Z16,Z18:Z25,Z27:Z34,Z36:Z43,Z45:Z52)=0,"",COUNTA(Z9:Z16,Z18:Z25,Z27:Z34,Z36:Z43,Z45:Z52)/40)</f>
        <v/>
      </c>
      <c r="AA61" s="84" t="str">
        <f aca="false">IF(COUNTA(AA9:AA16,AA18:AA25,AA27:AA34,AA36:AA43,AA45:AA52)=0,"",COUNTA(AA9:AA16,AA18:AA25,AA27:AA34,AA36:AA43,AA45:AA52)/40)</f>
        <v/>
      </c>
      <c r="AB61" s="84" t="str">
        <f aca="false">IF(COUNTA(AB9:AB16,AB18:AB25,AB27:AB34,AB36:AB43,AB45:AB52)=0,"",COUNTA(AB9:AB16,AB18:AB25,AB27:AB34,AB36:AB43,AB45:AB52)/40)</f>
        <v/>
      </c>
      <c r="AC61" s="84" t="str">
        <f aca="false">IF(COUNTA(AC9:AC16,AC18:AC25,AC27:AC34,AC36:AC43,AC45:AC52)=0,"",COUNTA(AC9:AC16,AC18:AC25,AC27:AC34,AC36:AC43,AC45:AC52)/40)</f>
        <v/>
      </c>
      <c r="AD61" s="84" t="str">
        <f aca="false">IF(COUNTA(AD9:AD16,AD18:AD25,AD27:AD34,AD36:AD43,AD45:AD52)=0,"",COUNTA(AD9:AD16,AD18:AD25,AD27:AD34,AD36:AD43,AD45:AD52)/40)</f>
        <v/>
      </c>
      <c r="AE61" s="84" t="str">
        <f aca="false">IF(COUNTA(AE9:AE16,AE18:AE25,AE27:AE34,AE36:AE43,AE45:AE52)=0,"",COUNTA(AE9:AE16,AE18:AE25,AE27:AE34,AE36:AE43,AE45:AE52)/40)</f>
        <v/>
      </c>
      <c r="AF61" s="84" t="str">
        <f aca="false">IF(COUNTA(AF9:AF16,AF18:AF25,AF27:AF34,AF36:AF43,AF45:AF52)=0,"",COUNTA(AF9:AF16,AF18:AF25,AF27:AF34,AF36:AF43,AF45:AF52)/40)</f>
        <v/>
      </c>
      <c r="AG61" s="84" t="str">
        <f aca="false">IF(COUNTA(AG9:AG16,AG18:AG25,AG27:AG34,AG36:AG43,AG45:AG52)=0,"",COUNTA(AG9:AG16,AG18:AG25,AG27:AG34,AG36:AG43,AG45:AG52)/40)</f>
        <v/>
      </c>
      <c r="AH61" s="84" t="str">
        <f aca="false">IF(COUNTA(AH9:AH16,AH18:AH25,AH27:AH34,AH36:AH43,AH45:AH52)=0,"",COUNTA(AH9:AH16,AH18:AH25,AH27:AH34,AH36:AH43,AH45:AH52)/40)</f>
        <v/>
      </c>
      <c r="AI61" s="84" t="str">
        <f aca="false">IF(COUNTA(AI9:AI16,AI18:AI25,AI27:AI34,AI36:AI43,AI45:AI52)=0,"",COUNTA(AI9:AI16,AI18:AI25,AI27:AI34,AI36:AI43,AI45:AI52)/40)</f>
        <v/>
      </c>
      <c r="AJ61" s="84" t="str">
        <f aca="false">IF(COUNTA(AJ9:AJ16,AJ18:AJ25,AJ27:AJ34,AJ36:AJ43,AJ45:AJ52)=0,"",COUNTA(AJ9:AJ16,AJ18:AJ25,AJ27:AJ34,AJ36:AJ43,AJ45:AJ52)/40)</f>
        <v/>
      </c>
      <c r="AK61" s="84" t="str">
        <f aca="false">IF(COUNTA(AK9:AK16,AK18:AK25,AK27:AK34,AK36:AK43,AK45:AK52)=0,"",COUNTA(AK9:AK16,AK18:AK25,AK27:AK34,AK36:AK43,AK45:AK52)/40)</f>
        <v/>
      </c>
      <c r="AL61" s="84" t="str">
        <f aca="false">IF(COUNTA(AL9:AL16,AL18:AL25,AL27:AL34,AL36:AL43,AL45:AL52)=0,"",COUNTA(AL9:AL16,AL18:AL25,AL27:AL34,AL36:AL43,AL45:AL52)/40)</f>
        <v/>
      </c>
      <c r="AM61" s="84" t="str">
        <f aca="false">IF(COUNTA(AM9:AM16,AM18:AM25,AM27:AM34,AM36:AM43,AM45:AM52)=0,"",COUNTA(AM9:AM16,AM18:AM25,AM27:AM34,AM36:AM43,AM45:AM52)/40)</f>
        <v/>
      </c>
      <c r="AN61" s="84" t="str">
        <f aca="false">IF(COUNTA(AN9:AN16,AN18:AN25,AN27:AN34,AN36:AN43,AN45:AN52)=0,"",COUNTA(AN9:AN16,AN18:AN25,AN27:AN34,AN36:AN43,AN45:AN52)/40)</f>
        <v/>
      </c>
      <c r="AO61" s="84" t="str">
        <f aca="false">IF(COUNTA(AO9:AO16,AO18:AO25,AO27:AO34,AO36:AO43,AO45:AO52)=0,"",COUNTA(AO9:AO16,AO18:AO25,AO27:AO34,AO36:AO43,AO45:AO52)/40)</f>
        <v/>
      </c>
      <c r="AP61" s="84" t="str">
        <f aca="false">IF(COUNTA(AP9:AP16,AP18:AP25,AP27:AP34,AP36:AP43,AP45:AP52)=0,"",COUNTA(AP9:AP16,AP18:AP25,AP27:AP34,AP36:AP43,AP45:AP52)/40)</f>
        <v/>
      </c>
      <c r="AQ61" s="84" t="str">
        <f aca="false">IF(COUNTA(AQ9:AQ16,AQ18:AQ25,AQ27:AQ34,AQ36:AQ43,AQ45:AQ52)=0,"",COUNTA(AQ9:AQ16,AQ18:AQ25,AQ27:AQ34,AQ36:AQ43,AQ45:AQ52)/40)</f>
        <v/>
      </c>
      <c r="AR61" s="84" t="str">
        <f aca="false">IF(COUNTA(AR9:AR16,AR18:AR25,AR27:AR34,AR36:AR43,AR45:AR52)=0,"",COUNTA(AR9:AR16,AR18:AR25,AR27:AR34,AR36:AR43,AR45:AR52)/40)</f>
        <v/>
      </c>
      <c r="AS61" s="84" t="str">
        <f aca="false">IF(COUNTA(AS9:AS16,AS18:AS25,AS27:AS34,AS36:AS43,AS45:AS52)=0,"",COUNTA(AS9:AS16,AS18:AS25,AS27:AS34,AS36:AS43,AS45:AS52)/40)</f>
        <v/>
      </c>
      <c r="AT61" s="84" t="str">
        <f aca="false">IF(COUNTA(AT9:AT16,AT18:AT25,AT27:AT34,AT36:AT43,AT45:AT52)=0,"",COUNTA(AT9:AT16,AT18:AT25,AT27:AT34,AT36:AT43,AT45:AT52)/40)</f>
        <v/>
      </c>
      <c r="AU61" s="84" t="str">
        <f aca="false">IF(COUNTA(AU9:AU16,AU18:AU25,AU27:AU34,AU36:AU43,AU45:AU52)=0,"",COUNTA(AU9:AU16,AU18:AU25,AU27:AU34,AU36:AU43,AU45:AU52)/40)</f>
        <v/>
      </c>
      <c r="AV61" s="84" t="str">
        <f aca="false">IF(COUNTA(AV9:AV16,AV18:AV25,AV27:AV34,AV36:AV43,AV45:AV52)=0,"",COUNTA(AV9:AV16,AV18:AV25,AV27:AV34,AV36:AV43,AV45:AV52)/40)</f>
        <v/>
      </c>
      <c r="AW61" s="84" t="str">
        <f aca="false">IF(COUNTA(AW9:AW16,AW18:AW25,AW27:AW34,AW36:AW43,AW45:AW52)=0,"",COUNTA(AW9:AW16,AW18:AW25,AW27:AW34,AW36:AW43,AW45:AW52)/40)</f>
        <v/>
      </c>
      <c r="AX61" s="84" t="str">
        <f aca="false">IF(COUNTA(AX9:AX16,AX18:AX25,AX27:AX34,AX36:AX43,AX45:AX52)=0,"",COUNTA(AX9:AX16,AX18:AX25,AX27:AX34,AX36:AX43,AX45:AX52)/40)</f>
        <v/>
      </c>
      <c r="AY61" s="84" t="str">
        <f aca="false">IF(COUNTA(AY9:AY16,AY18:AY25,AY27:AY34,AY36:AY43,AY45:AY52)=0,"",COUNTA(AY9:AY16,AY18:AY25,AY27:AY34,AY36:AY43,AY45:AY52)/40)</f>
        <v/>
      </c>
      <c r="AZ61" s="84" t="str">
        <f aca="false">IF(COUNTA(AZ9:AZ16,AZ18:AZ25,AZ27:AZ34,AZ36:AZ43,AZ45:AZ52)=0,"",COUNTA(AZ9:AZ16,AZ18:AZ25,AZ27:AZ34,AZ36:AZ43,AZ45:AZ52)/40)</f>
        <v/>
      </c>
      <c r="BA61" s="84" t="str">
        <f aca="false">IF(COUNTA(BA9:BA16,BA18:BA25,BA27:BA34,BA36:BA43,BA45:BA52)=0,"",COUNTA(BA9:BA16,BA18:BA25,BA27:BA34,BA36:BA43,BA45:BA52)/40)</f>
        <v/>
      </c>
      <c r="BB61" s="84" t="str">
        <f aca="false">IF(COUNTA(BB9:BB16,BB18:BB25,BB27:BB34,BB36:BB43,BB45:BB52)=0,"",COUNTA(BB9:BB16,BB18:BB25,BB27:BB34,BB36:BB43,BB45:BB52)/40)</f>
        <v/>
      </c>
      <c r="BC61" s="84" t="str">
        <f aca="false">IF(COUNTA(BC9:BC16,BC18:BC25,BC27:BC34,BC36:BC43,BC45:BC52)=0,"",COUNTA(BC9:BC16,BC18:BC25,BC27:BC34,BC36:BC43,BC45:BC52)/40)</f>
        <v/>
      </c>
      <c r="BD61" s="84" t="str">
        <f aca="false">IF(COUNTA(BD9:BD16,BD18:BD25,BD27:BD34,BD36:BD43,BD45:BD52)=0,"",COUNTA(BD9:BD16,BD18:BD25,BD27:BD34,BD36:BD43,BD45:BD52)/40)</f>
        <v/>
      </c>
      <c r="BE61" s="84" t="str">
        <f aca="false">IF(COUNTA(BE9:BE16,BE18:BE25,BE27:BE34,BE36:BE43,BE45:BE52)=0,"",COUNTA(BE9:BE16,BE18:BE25,BE27:BE34,BE36:BE43,BE45:BE52)/40)</f>
        <v/>
      </c>
      <c r="BF61" s="84" t="str">
        <f aca="false">IF(COUNTA(BF9:BF16,BF18:BF25,BF27:BF34,BF36:BF43,BF45:BF52)=0,"",COUNTA(BF9:BF16,BF18:BF25,BF27:BF34,BF36:BF43,BF45:BF52)/40)</f>
        <v/>
      </c>
      <c r="BG61" s="84" t="str">
        <f aca="false">IF(COUNTA(BG9:BG16,BG18:BG25,BG27:BG34,BG36:BG43,BG45:BG52)=0,"",COUNTA(BG9:BG16,BG18:BG25,BG27:BG34,BG36:BG43,BG45:BG52)/40)</f>
        <v/>
      </c>
      <c r="BH61" s="84" t="str">
        <f aca="false">IF(COUNTA(BH9:BH16,BH18:BH25,BH27:BH34,BH36:BH43,BH45:BH52)=0,"",COUNTA(BH9:BH16,BH18:BH25,BH27:BH34,BH36:BH43,BH45:BH52)/40)</f>
        <v/>
      </c>
      <c r="BI61" s="84" t="str">
        <f aca="false">IF(COUNTA(BI9:BI16,BI18:BI25,BI27:BI34,BI36:BI43,BI45:BI52)=0,"",COUNTA(BI9:BI16,BI18:BI25,BI27:BI34,BI36:BI43,BI45:BI52)/40)</f>
        <v/>
      </c>
      <c r="BJ61" s="84" t="str">
        <f aca="false">IF(COUNTA(BJ9:BJ16,BJ18:BJ25,BJ27:BJ34,BJ36:BJ43,BJ45:BJ52)=0,"",COUNTA(BJ9:BJ16,BJ18:BJ25,BJ27:BJ34,BJ36:BJ43,BJ45:BJ52)/40)</f>
        <v/>
      </c>
    </row>
    <row r="62" customFormat="false" ht="15" hidden="false" customHeight="false" outlineLevel="0" collapsed="false">
      <c r="B62" s="85" t="s">
        <v>359</v>
      </c>
      <c r="C62" s="86" t="n">
        <f aca="false">IF(AND(ISNUMBER(C60),C5&lt;&gt;""),1,0)</f>
        <v>0</v>
      </c>
      <c r="D62" s="86" t="n">
        <f aca="false">IF(AND(ISNUMBER(D60),D5&lt;&gt;""),1,0)</f>
        <v>0</v>
      </c>
      <c r="E62" s="86" t="n">
        <f aca="false">IF(AND(ISNUMBER(E60),E5&lt;&gt;""),1,0)</f>
        <v>0</v>
      </c>
      <c r="F62" s="86" t="n">
        <f aca="false">IF(AND(ISNUMBER(F60),F5&lt;&gt;""),1,0)</f>
        <v>0</v>
      </c>
      <c r="G62" s="86" t="n">
        <f aca="false">IF(AND(ISNUMBER(G60),G5&lt;&gt;""),1,0)</f>
        <v>0</v>
      </c>
      <c r="H62" s="86" t="n">
        <f aca="false">IF(AND(ISNUMBER(H60),H5&lt;&gt;""),1,0)</f>
        <v>0</v>
      </c>
      <c r="I62" s="86" t="n">
        <f aca="false">IF(AND(ISNUMBER(I60),I5&lt;&gt;""),1,0)</f>
        <v>0</v>
      </c>
      <c r="J62" s="86" t="n">
        <f aca="false">IF(AND(ISNUMBER(J60),J5&lt;&gt;""),1,0)</f>
        <v>0</v>
      </c>
      <c r="K62" s="86" t="n">
        <f aca="false">IF(AND(ISNUMBER(K60),K5&lt;&gt;""),1,0)</f>
        <v>0</v>
      </c>
      <c r="L62" s="86" t="n">
        <f aca="false">IF(AND(ISNUMBER(L60),L5&lt;&gt;""),1,0)</f>
        <v>0</v>
      </c>
      <c r="M62" s="86" t="n">
        <f aca="false">IF(AND(ISNUMBER(M60),M5&lt;&gt;""),1,0)</f>
        <v>0</v>
      </c>
      <c r="N62" s="86" t="n">
        <f aca="false">IF(AND(ISNUMBER(N60),N5&lt;&gt;""),1,0)</f>
        <v>0</v>
      </c>
      <c r="O62" s="86" t="n">
        <f aca="false">IF(AND(ISNUMBER(O60),O5&lt;&gt;""),1,0)</f>
        <v>0</v>
      </c>
      <c r="P62" s="86" t="n">
        <f aca="false">IF(AND(ISNUMBER(P60),P5&lt;&gt;""),1,0)</f>
        <v>0</v>
      </c>
      <c r="Q62" s="86" t="n">
        <f aca="false">IF(AND(ISNUMBER(Q60),Q5&lt;&gt;""),1,0)</f>
        <v>0</v>
      </c>
      <c r="R62" s="86" t="n">
        <f aca="false">IF(AND(ISNUMBER(R60),R5&lt;&gt;""),1,0)</f>
        <v>0</v>
      </c>
      <c r="S62" s="86" t="n">
        <f aca="false">IF(AND(ISNUMBER(S60),S5&lt;&gt;""),1,0)</f>
        <v>0</v>
      </c>
      <c r="T62" s="86" t="n">
        <f aca="false">IF(AND(ISNUMBER(T60),T5&lt;&gt;""),1,0)</f>
        <v>0</v>
      </c>
      <c r="U62" s="86" t="n">
        <f aca="false">IF(AND(ISNUMBER(U60),U5&lt;&gt;""),1,0)</f>
        <v>0</v>
      </c>
      <c r="V62" s="86" t="n">
        <f aca="false">IF(AND(ISNUMBER(V60),V5&lt;&gt;""),1,0)</f>
        <v>0</v>
      </c>
      <c r="W62" s="86" t="n">
        <f aca="false">IF(AND(ISNUMBER(W60),W5&lt;&gt;""),1,0)</f>
        <v>0</v>
      </c>
      <c r="X62" s="86" t="n">
        <f aca="false">IF(AND(ISNUMBER(X60),X5&lt;&gt;""),1,0)</f>
        <v>0</v>
      </c>
      <c r="Y62" s="86" t="n">
        <f aca="false">IF(AND(ISNUMBER(Y60),Y5&lt;&gt;""),1,0)</f>
        <v>0</v>
      </c>
      <c r="Z62" s="86" t="n">
        <f aca="false">IF(AND(ISNUMBER(Z60),Z5&lt;&gt;""),1,0)</f>
        <v>0</v>
      </c>
      <c r="AA62" s="86" t="n">
        <f aca="false">IF(AND(ISNUMBER(AA60),AA5&lt;&gt;""),1,0)</f>
        <v>0</v>
      </c>
      <c r="AB62" s="86" t="n">
        <f aca="false">IF(AND(ISNUMBER(AB60),AB5&lt;&gt;""),1,0)</f>
        <v>0</v>
      </c>
      <c r="AC62" s="86" t="n">
        <f aca="false">IF(AND(ISNUMBER(AC60),AC5&lt;&gt;""),1,0)</f>
        <v>0</v>
      </c>
      <c r="AD62" s="86" t="n">
        <f aca="false">IF(AND(ISNUMBER(AD60),AD5&lt;&gt;""),1,0)</f>
        <v>0</v>
      </c>
      <c r="AE62" s="86" t="n">
        <f aca="false">IF(AND(ISNUMBER(AE60),AE5&lt;&gt;""),1,0)</f>
        <v>0</v>
      </c>
      <c r="AF62" s="86" t="n">
        <f aca="false">IF(AND(ISNUMBER(AF60),AF5&lt;&gt;""),1,0)</f>
        <v>0</v>
      </c>
      <c r="AG62" s="86" t="n">
        <f aca="false">IF(AND(ISNUMBER(AG60),AG5&lt;&gt;""),1,0)</f>
        <v>0</v>
      </c>
      <c r="AH62" s="86" t="n">
        <f aca="false">IF(AND(ISNUMBER(AH60),AH5&lt;&gt;""),1,0)</f>
        <v>0</v>
      </c>
      <c r="AI62" s="86" t="n">
        <f aca="false">IF(AND(ISNUMBER(AI60),AI5&lt;&gt;""),1,0)</f>
        <v>0</v>
      </c>
      <c r="AJ62" s="86" t="n">
        <f aca="false">IF(AND(ISNUMBER(AJ60),AJ5&lt;&gt;""),1,0)</f>
        <v>0</v>
      </c>
      <c r="AK62" s="86" t="n">
        <f aca="false">IF(AND(ISNUMBER(AK60),AK5&lt;&gt;""),1,0)</f>
        <v>0</v>
      </c>
      <c r="AL62" s="86" t="n">
        <f aca="false">IF(AND(ISNUMBER(AL60),AL5&lt;&gt;""),1,0)</f>
        <v>0</v>
      </c>
      <c r="AM62" s="86" t="n">
        <f aca="false">IF(AND(ISNUMBER(AM60),AM5&lt;&gt;""),1,0)</f>
        <v>0</v>
      </c>
      <c r="AN62" s="86" t="n">
        <f aca="false">IF(AND(ISNUMBER(AN60),AN5&lt;&gt;""),1,0)</f>
        <v>0</v>
      </c>
      <c r="AO62" s="86" t="n">
        <f aca="false">IF(AND(ISNUMBER(AO60),AO5&lt;&gt;""),1,0)</f>
        <v>0</v>
      </c>
      <c r="AP62" s="86" t="n">
        <f aca="false">IF(AND(ISNUMBER(AP60),AP5&lt;&gt;""),1,0)</f>
        <v>0</v>
      </c>
      <c r="AQ62" s="86" t="n">
        <f aca="false">IF(AND(ISNUMBER(AQ60),AQ5&lt;&gt;""),1,0)</f>
        <v>0</v>
      </c>
      <c r="AR62" s="86" t="n">
        <f aca="false">IF(AND(ISNUMBER(AR60),AR5&lt;&gt;""),1,0)</f>
        <v>0</v>
      </c>
      <c r="AS62" s="86" t="n">
        <f aca="false">IF(AND(ISNUMBER(AS60),AS5&lt;&gt;""),1,0)</f>
        <v>0</v>
      </c>
      <c r="AT62" s="86" t="n">
        <f aca="false">IF(AND(ISNUMBER(AT60),AT5&lt;&gt;""),1,0)</f>
        <v>0</v>
      </c>
      <c r="AU62" s="86" t="n">
        <f aca="false">IF(AND(ISNUMBER(AU60),AU5&lt;&gt;""),1,0)</f>
        <v>0</v>
      </c>
      <c r="AV62" s="86" t="n">
        <f aca="false">IF(AND(ISNUMBER(AV60),AV5&lt;&gt;""),1,0)</f>
        <v>0</v>
      </c>
      <c r="AW62" s="86" t="n">
        <f aca="false">IF(AND(ISNUMBER(AW60),AW5&lt;&gt;""),1,0)</f>
        <v>0</v>
      </c>
      <c r="AX62" s="86" t="n">
        <f aca="false">IF(AND(ISNUMBER(AX60),AX5&lt;&gt;""),1,0)</f>
        <v>0</v>
      </c>
      <c r="AY62" s="86" t="n">
        <f aca="false">IF(AND(ISNUMBER(AY60),AY5&lt;&gt;""),1,0)</f>
        <v>0</v>
      </c>
      <c r="AZ62" s="86" t="n">
        <f aca="false">IF(AND(ISNUMBER(AZ60),AZ5&lt;&gt;""),1,0)</f>
        <v>0</v>
      </c>
      <c r="BA62" s="86" t="n">
        <f aca="false">IF(AND(ISNUMBER(BA60),BA5&lt;&gt;""),1,0)</f>
        <v>0</v>
      </c>
      <c r="BB62" s="86" t="n">
        <f aca="false">IF(AND(ISNUMBER(BB60),BB5&lt;&gt;""),1,0)</f>
        <v>0</v>
      </c>
      <c r="BC62" s="86" t="n">
        <f aca="false">IF(AND(ISNUMBER(BC60),BC5&lt;&gt;""),1,0)</f>
        <v>0</v>
      </c>
      <c r="BD62" s="86" t="n">
        <f aca="false">IF(AND(ISNUMBER(BD60),BD5&lt;&gt;""),1,0)</f>
        <v>0</v>
      </c>
      <c r="BE62" s="86" t="n">
        <f aca="false">IF(AND(ISNUMBER(BE60),BE5&lt;&gt;""),1,0)</f>
        <v>0</v>
      </c>
      <c r="BF62" s="86" t="n">
        <f aca="false">IF(AND(ISNUMBER(BF60),BF5&lt;&gt;""),1,0)</f>
        <v>0</v>
      </c>
      <c r="BG62" s="86" t="n">
        <f aca="false">IF(AND(ISNUMBER(BG60),BG5&lt;&gt;""),1,0)</f>
        <v>0</v>
      </c>
      <c r="BH62" s="86" t="n">
        <f aca="false">IF(AND(ISNUMBER(BH60),BH5&lt;&gt;""),1,0)</f>
        <v>0</v>
      </c>
      <c r="BI62" s="86" t="n">
        <f aca="false">IF(AND(ISNUMBER(BI60),BI5&lt;&gt;""),1,0)</f>
        <v>0</v>
      </c>
      <c r="BJ62" s="86" t="n">
        <f aca="false">IF(AND(ISNUMBER(BJ60),BJ5&lt;&gt;""),1,0)</f>
        <v>0</v>
      </c>
    </row>
    <row r="63" customFormat="false" ht="15" hidden="false" customHeight="false" outlineLevel="0" collapsed="false">
      <c r="B63" s="85" t="s">
        <v>360</v>
      </c>
      <c r="C63" s="87" t="str">
        <f aca="false">IF(C62=1,C5&amp;"|"&amp;SUMIFS($C$62:C62,$C$5:C5,C5),"")</f>
        <v/>
      </c>
      <c r="D63" s="87" t="str">
        <f aca="false">IF(D62=1,D5&amp;"|"&amp;SUMIFS($C$62:D62,$C$5:D5,D5),"")</f>
        <v/>
      </c>
      <c r="E63" s="87" t="str">
        <f aca="false">IF(E62=1,E5&amp;"|"&amp;SUMIFS($C$62:E62,$C$5:E5,E5),"")</f>
        <v/>
      </c>
      <c r="F63" s="87" t="str">
        <f aca="false">IF(F62=1,F5&amp;"|"&amp;SUMIFS($C$62:F62,$C$5:F5,F5),"")</f>
        <v/>
      </c>
      <c r="G63" s="87" t="str">
        <f aca="false">IF(G62=1,G5&amp;"|"&amp;SUMIFS($C$62:G62,$C$5:G5,G5),"")</f>
        <v/>
      </c>
      <c r="H63" s="87" t="str">
        <f aca="false">IF(H62=1,H5&amp;"|"&amp;SUMIFS($C$62:H62,$C$5:H5,H5),"")</f>
        <v/>
      </c>
      <c r="I63" s="87" t="str">
        <f aca="false">IF(I62=1,I5&amp;"|"&amp;SUMIFS($C$62:I62,$C$5:I5,I5),"")</f>
        <v/>
      </c>
      <c r="J63" s="87" t="str">
        <f aca="false">IF(J62=1,J5&amp;"|"&amp;SUMIFS($C$62:J62,$C$5:J5,J5),"")</f>
        <v/>
      </c>
      <c r="K63" s="87" t="str">
        <f aca="false">IF(K62=1,K5&amp;"|"&amp;SUMIFS($C$62:K62,$C$5:K5,K5),"")</f>
        <v/>
      </c>
      <c r="L63" s="87" t="str">
        <f aca="false">IF(L62=1,L5&amp;"|"&amp;SUMIFS($C$62:L62,$C$5:L5,L5),"")</f>
        <v/>
      </c>
      <c r="M63" s="87" t="str">
        <f aca="false">IF(M62=1,M5&amp;"|"&amp;SUMIFS($C$62:M62,$C$5:M5,M5),"")</f>
        <v/>
      </c>
      <c r="N63" s="87" t="str">
        <f aca="false">IF(N62=1,N5&amp;"|"&amp;SUMIFS($C$62:N62,$C$5:N5,N5),"")</f>
        <v/>
      </c>
      <c r="O63" s="87" t="str">
        <f aca="false">IF(O62=1,O5&amp;"|"&amp;SUMIFS($C$62:O62,$C$5:O5,O5),"")</f>
        <v/>
      </c>
      <c r="P63" s="87" t="str">
        <f aca="false">IF(P62=1,P5&amp;"|"&amp;SUMIFS($C$62:P62,$C$5:P5,P5),"")</f>
        <v/>
      </c>
      <c r="Q63" s="87" t="str">
        <f aca="false">IF(Q62=1,Q5&amp;"|"&amp;SUMIFS($C$62:Q62,$C$5:Q5,Q5),"")</f>
        <v/>
      </c>
      <c r="R63" s="87" t="str">
        <f aca="false">IF(R62=1,R5&amp;"|"&amp;SUMIFS($C$62:R62,$C$5:R5,R5),"")</f>
        <v/>
      </c>
      <c r="S63" s="87" t="str">
        <f aca="false">IF(S62=1,S5&amp;"|"&amp;SUMIFS($C$62:S62,$C$5:S5,S5),"")</f>
        <v/>
      </c>
      <c r="T63" s="87" t="str">
        <f aca="false">IF(T62=1,T5&amp;"|"&amp;SUMIFS($C$62:T62,$C$5:T5,T5),"")</f>
        <v/>
      </c>
      <c r="U63" s="87" t="str">
        <f aca="false">IF(U62=1,U5&amp;"|"&amp;SUMIFS($C$62:U62,$C$5:U5,U5),"")</f>
        <v/>
      </c>
      <c r="V63" s="87" t="str">
        <f aca="false">IF(V62=1,V5&amp;"|"&amp;SUMIFS($C$62:V62,$C$5:V5,V5),"")</f>
        <v/>
      </c>
      <c r="W63" s="87" t="str">
        <f aca="false">IF(W62=1,W5&amp;"|"&amp;SUMIFS($C$62:W62,$C$5:W5,W5),"")</f>
        <v/>
      </c>
      <c r="X63" s="87" t="str">
        <f aca="false">IF(X62=1,X5&amp;"|"&amp;SUMIFS($C$62:X62,$C$5:X5,X5),"")</f>
        <v/>
      </c>
      <c r="Y63" s="87" t="str">
        <f aca="false">IF(Y62=1,Y5&amp;"|"&amp;SUMIFS($C$62:Y62,$C$5:Y5,Y5),"")</f>
        <v/>
      </c>
      <c r="Z63" s="87" t="str">
        <f aca="false">IF(Z62=1,Z5&amp;"|"&amp;SUMIFS($C$62:Z62,$C$5:Z5,Z5),"")</f>
        <v/>
      </c>
      <c r="AA63" s="87" t="str">
        <f aca="false">IF(AA62=1,AA5&amp;"|"&amp;SUMIFS($C$62:AA62,$C$5:AA5,AA5),"")</f>
        <v/>
      </c>
      <c r="AB63" s="87" t="str">
        <f aca="false">IF(AB62=1,AB5&amp;"|"&amp;SUMIFS($C$62:AB62,$C$5:AB5,AB5),"")</f>
        <v/>
      </c>
      <c r="AC63" s="87" t="str">
        <f aca="false">IF(AC62=1,AC5&amp;"|"&amp;SUMIFS($C$62:AC62,$C$5:AC5,AC5),"")</f>
        <v/>
      </c>
      <c r="AD63" s="87" t="str">
        <f aca="false">IF(AD62=1,AD5&amp;"|"&amp;SUMIFS($C$62:AD62,$C$5:AD5,AD5),"")</f>
        <v/>
      </c>
      <c r="AE63" s="87" t="str">
        <f aca="false">IF(AE62=1,AE5&amp;"|"&amp;SUMIFS($C$62:AE62,$C$5:AE5,AE5),"")</f>
        <v/>
      </c>
      <c r="AF63" s="87" t="str">
        <f aca="false">IF(AF62=1,AF5&amp;"|"&amp;SUMIFS($C$62:AF62,$C$5:AF5,AF5),"")</f>
        <v/>
      </c>
      <c r="AG63" s="87" t="str">
        <f aca="false">IF(AG62=1,AG5&amp;"|"&amp;SUMIFS($C$62:AG62,$C$5:AG5,AG5),"")</f>
        <v/>
      </c>
      <c r="AH63" s="87" t="str">
        <f aca="false">IF(AH62=1,AH5&amp;"|"&amp;SUMIFS($C$62:AH62,$C$5:AH5,AH5),"")</f>
        <v/>
      </c>
      <c r="AI63" s="87" t="str">
        <f aca="false">IF(AI62=1,AI5&amp;"|"&amp;SUMIFS($C$62:AI62,$C$5:AI5,AI5),"")</f>
        <v/>
      </c>
      <c r="AJ63" s="87" t="str">
        <f aca="false">IF(AJ62=1,AJ5&amp;"|"&amp;SUMIFS($C$62:AJ62,$C$5:AJ5,AJ5),"")</f>
        <v/>
      </c>
      <c r="AK63" s="87" t="str">
        <f aca="false">IF(AK62=1,AK5&amp;"|"&amp;SUMIFS($C$62:AK62,$C$5:AK5,AK5),"")</f>
        <v/>
      </c>
      <c r="AL63" s="87" t="str">
        <f aca="false">IF(AL62=1,AL5&amp;"|"&amp;SUMIFS($C$62:AL62,$C$5:AL5,AL5),"")</f>
        <v/>
      </c>
      <c r="AM63" s="87" t="str">
        <f aca="false">IF(AM62=1,AM5&amp;"|"&amp;SUMIFS($C$62:AM62,$C$5:AM5,AM5),"")</f>
        <v/>
      </c>
      <c r="AN63" s="87" t="str">
        <f aca="false">IF(AN62=1,AN5&amp;"|"&amp;SUMIFS($C$62:AN62,$C$5:AN5,AN5),"")</f>
        <v/>
      </c>
      <c r="AO63" s="87" t="str">
        <f aca="false">IF(AO62=1,AO5&amp;"|"&amp;SUMIFS($C$62:AO62,$C$5:AO5,AO5),"")</f>
        <v/>
      </c>
      <c r="AP63" s="87" t="str">
        <f aca="false">IF(AP62=1,AP5&amp;"|"&amp;SUMIFS($C$62:AP62,$C$5:AP5,AP5),"")</f>
        <v/>
      </c>
      <c r="AQ63" s="87" t="str">
        <f aca="false">IF(AQ62=1,AQ5&amp;"|"&amp;SUMIFS($C$62:AQ62,$C$5:AQ5,AQ5),"")</f>
        <v/>
      </c>
      <c r="AR63" s="87" t="str">
        <f aca="false">IF(AR62=1,AR5&amp;"|"&amp;SUMIFS($C$62:AR62,$C$5:AR5,AR5),"")</f>
        <v/>
      </c>
      <c r="AS63" s="87" t="str">
        <f aca="false">IF(AS62=1,AS5&amp;"|"&amp;SUMIFS($C$62:AS62,$C$5:AS5,AS5),"")</f>
        <v/>
      </c>
      <c r="AT63" s="87" t="str">
        <f aca="false">IF(AT62=1,AT5&amp;"|"&amp;SUMIFS($C$62:AT62,$C$5:AT5,AT5),"")</f>
        <v/>
      </c>
      <c r="AU63" s="87" t="str">
        <f aca="false">IF(AU62=1,AU5&amp;"|"&amp;SUMIFS($C$62:AU62,$C$5:AU5,AU5),"")</f>
        <v/>
      </c>
      <c r="AV63" s="87" t="str">
        <f aca="false">IF(AV62=1,AV5&amp;"|"&amp;SUMIFS($C$62:AV62,$C$5:AV5,AV5),"")</f>
        <v/>
      </c>
      <c r="AW63" s="87" t="str">
        <f aca="false">IF(AW62=1,AW5&amp;"|"&amp;SUMIFS($C$62:AW62,$C$5:AW5,AW5),"")</f>
        <v/>
      </c>
      <c r="AX63" s="87" t="str">
        <f aca="false">IF(AX62=1,AX5&amp;"|"&amp;SUMIFS($C$62:AX62,$C$5:AX5,AX5),"")</f>
        <v/>
      </c>
      <c r="AY63" s="87" t="str">
        <f aca="false">IF(AY62=1,AY5&amp;"|"&amp;SUMIFS($C$62:AY62,$C$5:AY5,AY5),"")</f>
        <v/>
      </c>
      <c r="AZ63" s="87" t="str">
        <f aca="false">IF(AZ62=1,AZ5&amp;"|"&amp;SUMIFS($C$62:AZ62,$C$5:AZ5,AZ5),"")</f>
        <v/>
      </c>
      <c r="BA63" s="87" t="str">
        <f aca="false">IF(BA62=1,BA5&amp;"|"&amp;SUMIFS($C$62:BA62,$C$5:BA5,BA5),"")</f>
        <v/>
      </c>
      <c r="BB63" s="87" t="str">
        <f aca="false">IF(BB62=1,BB5&amp;"|"&amp;SUMIFS($C$62:BB62,$C$5:BB5,BB5),"")</f>
        <v/>
      </c>
      <c r="BC63" s="87" t="str">
        <f aca="false">IF(BC62=1,BC5&amp;"|"&amp;SUMIFS($C$62:BC62,$C$5:BC5,BC5),"")</f>
        <v/>
      </c>
      <c r="BD63" s="87" t="str">
        <f aca="false">IF(BD62=1,BD5&amp;"|"&amp;SUMIFS($C$62:BD62,$C$5:BD5,BD5),"")</f>
        <v/>
      </c>
      <c r="BE63" s="87" t="str">
        <f aca="false">IF(BE62=1,BE5&amp;"|"&amp;SUMIFS($C$62:BE62,$C$5:BE5,BE5),"")</f>
        <v/>
      </c>
      <c r="BF63" s="87" t="str">
        <f aca="false">IF(BF62=1,BF5&amp;"|"&amp;SUMIFS($C$62:BF62,$C$5:BF5,BF5),"")</f>
        <v/>
      </c>
      <c r="BG63" s="87" t="str">
        <f aca="false">IF(BG62=1,BG5&amp;"|"&amp;SUMIFS($C$62:BG62,$C$5:BG5,BG5),"")</f>
        <v/>
      </c>
      <c r="BH63" s="87" t="str">
        <f aca="false">IF(BH62=1,BH5&amp;"|"&amp;SUMIFS($C$62:BH62,$C$5:BH5,BH5),"")</f>
        <v/>
      </c>
      <c r="BI63" s="87" t="str">
        <f aca="false">IF(BI62=1,BI5&amp;"|"&amp;SUMIFS($C$62:BI62,$C$5:BI5,BI5),"")</f>
        <v/>
      </c>
      <c r="BJ63" s="87" t="str">
        <f aca="false">IF(BJ62=1,BJ5&amp;"|"&amp;SUMIFS($C$62:BJ62,$C$5:BJ5,BJ5),"")</f>
        <v/>
      </c>
    </row>
  </sheetData>
  <mergeCells count="8">
    <mergeCell ref="A1:N1"/>
    <mergeCell ref="A2:N2"/>
    <mergeCell ref="A3:B3"/>
    <mergeCell ref="A4:B4"/>
    <mergeCell ref="A5:B5"/>
    <mergeCell ref="A6:B6"/>
    <mergeCell ref="A7:B7"/>
    <mergeCell ref="A54:B54"/>
  </mergeCells>
  <conditionalFormatting sqref="C9:BJ52">
    <cfRule type="expression" priority="2" aboveAverage="0" equalAverage="0" bottom="0" percent="0" rank="0" text="" dxfId="0">
      <formula>AND(ISNUMBER(C9),C9=0)</formula>
    </cfRule>
    <cfRule type="expression" priority="3" aboveAverage="0" equalAverage="0" bottom="0" percent="0" rank="0" text="" dxfId="1">
      <formula>AND(ISNUMBER(C9),C9=1)</formula>
    </cfRule>
    <cfRule type="expression" priority="4" aboveAverage="0" equalAverage="0" bottom="0" percent="0" rank="0" text="" dxfId="2">
      <formula>AND(ISNUMBER(C9),C9=2)</formula>
    </cfRule>
    <cfRule type="expression" priority="5" aboveAverage="0" equalAverage="0" bottom="0" percent="0" rank="0" text="" dxfId="3">
      <formula>AND(ISNUMBER(C9),C9=3)</formula>
    </cfRule>
    <cfRule type="expression" priority="6" aboveAverage="0" equalAverage="0" bottom="0" percent="0" rank="0" text="" dxfId="4">
      <formula>AND(ISNUMBER(C9),C9=4)</formula>
    </cfRule>
    <cfRule type="expression" priority="7" aboveAverage="0" equalAverage="0" bottom="0" percent="0" rank="0" text="" dxfId="5">
      <formula>C9="NZ"</formula>
    </cfRule>
  </conditionalFormatting>
  <conditionalFormatting sqref="C55:BJ60">
    <cfRule type="expression" priority="8" aboveAverage="0" equalAverage="0" bottom="0" percent="0" rank="0" text="" dxfId="4">
      <formula>AND(ISNUMBER(C55),C55&gt;=Ziel)</formula>
    </cfRule>
    <cfRule type="expression" priority="9" aboveAverage="0" equalAverage="0" bottom="0" percent="0" rank="0" text="" dxfId="2">
      <formula>AND(ISNUMBER(C55),C55&gt;=Prog_ostrz)</formula>
    </cfRule>
    <cfRule type="expression" priority="10" aboveAverage="0" equalAverage="0" bottom="0" percent="0" rank="0" text="" dxfId="0">
      <formula>ISNUMBER(C55)</formula>
    </cfRule>
  </conditionalFormatting>
  <conditionalFormatting sqref="C61:BJ61">
    <cfRule type="expression" priority="11" aboveAverage="0" equalAverage="0" bottom="0" percent="0" rank="0" text="" dxfId="6">
      <formula>AND(ISNUMBER(C61),C61&lt;1)</formula>
    </cfRule>
  </conditionalFormatting>
  <dataValidations count="4">
    <dataValidation allowBlank="true" error="Geben Sie 0, 1, 2, 3, 4 oder NZ (nicht zutreffend) ein." errorStyle="stop" errorTitle="Ungültige Bewertung" operator="between" prompt="0 fehlt, 1 schwach, 2 teilweise, 3 gut, 4 vorbildlich, NZ nicht zutreffend" promptTitle="Bewertung" showDropDown="false" showErrorMessage="true" showInputMessage="true" sqref="C9:BJ52" type="list">
      <formula1>"0,1,2,3,4,NZ"</formula1>
      <formula2>0</formula2>
    </dataValidation>
    <dataValidation allowBlank="true" error="Bereich aus der Liste wählen (Liste im Reiter Einstellungen)." errorStyle="stop" errorTitle="Wert nicht in der Liste" operator="between" showDropDown="false" showErrorMessage="true" showInputMessage="false" sqref="C5:BJ5" type="list">
      <formula1>Lista_obszarow</formula1>
      <formula2>0</formula2>
    </dataValidation>
    <dataValidation allowBlank="true" errorStyle="stop" operator="between" showDropDown="false" showErrorMessage="false" showInputMessage="false" sqref="C6:BJ6" type="list">
      <formula1>Lista_audytorow</formula1>
      <formula2>0</formula2>
    </dataValidation>
    <dataValidation allowBlank="true" error="Gültiges Datum eingeben, z. B. 12.03.2026" errorStyle="stop" operator="greaterThan" showDropDown="false" showErrorMessage="true" showInputMessage="false" sqref="C4:BJ4" type="date">
      <formula1>36526</formula1>
      <formula2>0</formula2>
    </dataValidation>
  </dataValidations>
  <printOptions headings="false" gridLines="false" gridLinesSet="true" horizontalCentered="false" verticalCentered="false"/>
  <pageMargins left="0.4" right="0.4" top="0.5" bottom="0.5" header="0.511811023622047" footer="0.5"/>
  <pageSetup paperSize="9" scale="100" fitToWidth="1" fitToHeight="0" pageOrder="downThenOver" orientation="landscape" blackAndWhite="false" draft="false" cellComments="none" horizontalDpi="300" verticalDpi="300" copies="1"/>
  <headerFooter differentFirst="false" differentOddEven="false">
    <oddHeader/>
    <oddFooter>&amp;L&amp;8 © Process Lab Pro | processlabpro.com&amp;R&amp;8 &amp;P /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F4FD8"/>
    <pageSetUpPr fitToPage="true"/>
  </sheetPr>
  <dimension ref="A1:O5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5" min="1" style="0" width="11.2"/>
  </cols>
  <sheetData>
    <row r="1" customFormat="false" ht="30" hidden="false" customHeight="true" outlineLevel="0" collapsed="false">
      <c r="A1" s="21" t="s">
        <v>361</v>
      </c>
      <c r="B1" s="21"/>
      <c r="C1" s="21"/>
      <c r="D1" s="21"/>
      <c r="E1" s="21"/>
      <c r="F1" s="21"/>
      <c r="G1" s="21"/>
      <c r="H1" s="21"/>
      <c r="I1" s="21"/>
      <c r="J1" s="21"/>
      <c r="K1" s="21"/>
      <c r="L1" s="21"/>
      <c r="M1" s="21"/>
      <c r="N1" s="21"/>
      <c r="O1" s="21"/>
    </row>
    <row r="2" customFormat="false" ht="15" hidden="false" customHeight="false" outlineLevel="0" collapsed="false">
      <c r="A2" s="88" t="str">
        <f aca="false">Firma</f>
        <v>Firmen- oder Kundennamen eingeben</v>
      </c>
      <c r="B2" s="88"/>
      <c r="C2" s="88"/>
      <c r="D2" s="88"/>
      <c r="E2" s="88"/>
      <c r="F2" s="88"/>
      <c r="G2" s="88"/>
      <c r="H2" s="88"/>
      <c r="M2" s="89" t="s">
        <v>362</v>
      </c>
      <c r="N2" s="90" t="n">
        <f aca="true">TODAY()</f>
        <v>46323</v>
      </c>
    </row>
    <row r="4" customFormat="false" ht="25.5" hidden="false" customHeight="true" outlineLevel="0" collapsed="false">
      <c r="A4" s="91" t="s">
        <v>363</v>
      </c>
      <c r="B4" s="92" t="s">
        <v>64</v>
      </c>
      <c r="C4" s="92"/>
      <c r="D4" s="92"/>
      <c r="E4" s="92"/>
      <c r="F4" s="28" t="s">
        <v>364</v>
      </c>
    </row>
    <row r="6" customFormat="false" ht="18" hidden="false" customHeight="true" outlineLevel="0" collapsed="false">
      <c r="A6" s="93" t="s">
        <v>365</v>
      </c>
      <c r="B6" s="93"/>
      <c r="C6" s="93"/>
      <c r="D6" s="93" t="s">
        <v>366</v>
      </c>
      <c r="E6" s="93"/>
      <c r="F6" s="93"/>
      <c r="G6" s="93" t="s">
        <v>367</v>
      </c>
      <c r="H6" s="93"/>
      <c r="I6" s="93"/>
      <c r="J6" s="93" t="s">
        <v>368</v>
      </c>
      <c r="K6" s="93"/>
      <c r="L6" s="93"/>
      <c r="M6" s="93" t="s">
        <v>369</v>
      </c>
      <c r="N6" s="93"/>
      <c r="O6" s="93"/>
    </row>
    <row r="7" customFormat="false" ht="39.75" hidden="false" customHeight="true" outlineLevel="0" collapsed="false">
      <c r="A7" s="94" t="str">
        <f aca="false">IF(Berechnungen!$B$4="","–",INDEX(Bewertungen!$C$60:$BJ$60,Berechnungen!$B$4))</f>
        <v>–</v>
      </c>
      <c r="B7" s="94"/>
      <c r="C7" s="94"/>
      <c r="D7" s="95" t="str">
        <f aca="false">IF(OR(Berechnungen!$B$4="",Berechnungen!$B$5=""),"–",(INDEX(Bewertungen!$C$60:$BJ$60,Berechnungen!$B$4)-INDEX(Bewertungen!$C$60:$BJ$60,Berechnungen!$B$5))*100)</f>
        <v>–</v>
      </c>
      <c r="E7" s="95"/>
      <c r="F7" s="95"/>
      <c r="G7" s="94" t="n">
        <f aca="false">Ziel</f>
        <v>0.8</v>
      </c>
      <c r="H7" s="94"/>
      <c r="I7" s="94"/>
      <c r="J7" s="96" t="n">
        <f aca="false">Berechnungen!$B$3</f>
        <v>0</v>
      </c>
      <c r="K7" s="96"/>
      <c r="L7" s="96"/>
      <c r="M7" s="97" t="str">
        <f aca="false">(COUNTIFS(Massnahmenplan!$E$10:$E$309,Berechnungen!$B$2,Massnahmenplan!$L$10:$L$309,"Offen")+COUNTIFS(Massnahmenplan!$E$10:$E$309,Berechnungen!$B$2,Massnahmenplan!$L$10:$L$309,"In Bearbeitung"))&amp;" / "&amp;COUNTIFS(Massnahmenplan!$E$10:$E$309,Berechnungen!$B$2,Massnahmenplan!$N$10:$N$309,"&gt;0")</f>
        <v>0 / 0</v>
      </c>
      <c r="N7" s="97"/>
      <c r="O7" s="97"/>
    </row>
    <row r="8" customFormat="false" ht="18" hidden="false" customHeight="true" outlineLevel="0" collapsed="false">
      <c r="A8" s="98" t="str">
        <f aca="false">IF(Berechnungen!$B$4="","keine Audits","Audit Nr. "&amp;INDEX(Bewertungen!$C$3:$BJ$3,Berechnungen!$B$4))</f>
        <v>keine Audits</v>
      </c>
      <c r="B8" s="98"/>
      <c r="C8" s="98"/>
      <c r="D8" s="98" t="str">
        <f aca="false">IF(Berechnungen!$B$5="","kein vorheriges Audit","vorher: "&amp;TEXT(INDEX(Bewertungen!$C$60:$BJ$60,Berechnungen!$B$5),"0%"))</f>
        <v>kein vorheriges Audit</v>
      </c>
      <c r="E8" s="98"/>
      <c r="F8" s="98"/>
      <c r="G8" s="98" t="str">
        <f aca="false">"Warnschwelle: "&amp;TEXT(Prog_ostrz,"0%")</f>
        <v>Warnschwelle: 60%</v>
      </c>
      <c r="H8" s="98"/>
      <c r="I8" s="98"/>
      <c r="J8" s="98" t="str">
        <f aca="false">IF(Berechnungen!$B$3=0,"Reiter Bewertungen ausfüllen","im gewählten Bereich")</f>
        <v>Reiter Bewertungen ausfüllen</v>
      </c>
      <c r="K8" s="98"/>
      <c r="L8" s="98"/>
      <c r="M8" s="98" t="s">
        <v>370</v>
      </c>
      <c r="N8" s="98"/>
      <c r="O8" s="98"/>
    </row>
    <row r="30" customFormat="false" ht="27.75" hidden="false" customHeight="true" outlineLevel="0" collapsed="false">
      <c r="A30" s="99" t="s">
        <v>134</v>
      </c>
      <c r="B30" s="99"/>
      <c r="C30" s="26" t="s">
        <v>371</v>
      </c>
      <c r="D30" s="26" t="s">
        <v>372</v>
      </c>
      <c r="E30" s="26" t="s">
        <v>373</v>
      </c>
      <c r="F30" s="26" t="s">
        <v>374</v>
      </c>
      <c r="G30" s="26" t="s">
        <v>375</v>
      </c>
      <c r="H30" s="26" t="s">
        <v>376</v>
      </c>
      <c r="I30" s="26"/>
    </row>
    <row r="31" customFormat="false" ht="19.5" hidden="false" customHeight="true" outlineLevel="0" collapsed="false">
      <c r="A31" s="100" t="s">
        <v>73</v>
      </c>
      <c r="B31" s="100"/>
      <c r="C31" s="76" t="str">
        <f aca="false">IF(Berechnungen!$B$7="","–",INDEX(Bewertungen!$C$55:$BJ$55,Berechnungen!$B$7))</f>
        <v>–</v>
      </c>
      <c r="D31" s="76" t="str">
        <f aca="false">IF(Berechnungen!$B$5="","–",INDEX(Bewertungen!$C$55:$BJ$55,Berechnungen!$B$5))</f>
        <v>–</v>
      </c>
      <c r="E31" s="76" t="str">
        <f aca="false">IF(Berechnungen!$B$4="","–",INDEX(Bewertungen!$C$55:$BJ$55,Berechnungen!$B$4))</f>
        <v>–</v>
      </c>
      <c r="F31" s="101" t="str">
        <f aca="false">IF(AND(ISNUMBER(E31),ISNUMBER(D31)),(E31-D31)*100,"–")</f>
        <v>–</v>
      </c>
      <c r="G31" s="101" t="str">
        <f aca="false">IF(ISNUMBER(E31),(E31-Ziel)*100,"–")</f>
        <v>–</v>
      </c>
      <c r="H31" s="102" t="str">
        <f aca="false">IF(ISNUMBER(E31),IF(E31&gt;=Ziel,"Ziel erreicht",IF(E31&gt;=Prog_ostrz,"Verbesserungsbedarf","Kritisch")),"–")</f>
        <v>–</v>
      </c>
      <c r="I31" s="102"/>
    </row>
    <row r="32" customFormat="false" ht="19.5" hidden="false" customHeight="true" outlineLevel="0" collapsed="false">
      <c r="A32" s="103" t="s">
        <v>82</v>
      </c>
      <c r="B32" s="103"/>
      <c r="C32" s="76" t="str">
        <f aca="false">IF(Berechnungen!$B$7="","–",INDEX(Bewertungen!$C$56:$BJ$56,Berechnungen!$B$7))</f>
        <v>–</v>
      </c>
      <c r="D32" s="76" t="str">
        <f aca="false">IF(Berechnungen!$B$5="","–",INDEX(Bewertungen!$C$56:$BJ$56,Berechnungen!$B$5))</f>
        <v>–</v>
      </c>
      <c r="E32" s="76" t="str">
        <f aca="false">IF(Berechnungen!$B$4="","–",INDEX(Bewertungen!$C$56:$BJ$56,Berechnungen!$B$4))</f>
        <v>–</v>
      </c>
      <c r="F32" s="101" t="str">
        <f aca="false">IF(AND(ISNUMBER(E32),ISNUMBER(D32)),(E32-D32)*100,"–")</f>
        <v>–</v>
      </c>
      <c r="G32" s="101" t="str">
        <f aca="false">IF(ISNUMBER(E32),(E32-Ziel)*100,"–")</f>
        <v>–</v>
      </c>
      <c r="H32" s="102" t="str">
        <f aca="false">IF(ISNUMBER(E32),IF(E32&gt;=Ziel,"Ziel erreicht",IF(E32&gt;=Prog_ostrz,"Verbesserungsbedarf","Kritisch")),"–")</f>
        <v>–</v>
      </c>
      <c r="I32" s="102"/>
    </row>
    <row r="33" customFormat="false" ht="19.5" hidden="false" customHeight="true" outlineLevel="0" collapsed="false">
      <c r="A33" s="104" t="s">
        <v>92</v>
      </c>
      <c r="B33" s="104"/>
      <c r="C33" s="76" t="str">
        <f aca="false">IF(Berechnungen!$B$7="","–",INDEX(Bewertungen!$C$57:$BJ$57,Berechnungen!$B$7))</f>
        <v>–</v>
      </c>
      <c r="D33" s="76" t="str">
        <f aca="false">IF(Berechnungen!$B$5="","–",INDEX(Bewertungen!$C$57:$BJ$57,Berechnungen!$B$5))</f>
        <v>–</v>
      </c>
      <c r="E33" s="76" t="str">
        <f aca="false">IF(Berechnungen!$B$4="","–",INDEX(Bewertungen!$C$57:$BJ$57,Berechnungen!$B$4))</f>
        <v>–</v>
      </c>
      <c r="F33" s="101" t="str">
        <f aca="false">IF(AND(ISNUMBER(E33),ISNUMBER(D33)),(E33-D33)*100,"–")</f>
        <v>–</v>
      </c>
      <c r="G33" s="101" t="str">
        <f aca="false">IF(ISNUMBER(E33),(E33-Ziel)*100,"–")</f>
        <v>–</v>
      </c>
      <c r="H33" s="102" t="str">
        <f aca="false">IF(ISNUMBER(E33),IF(E33&gt;=Ziel,"Ziel erreicht",IF(E33&gt;=Prog_ostrz,"Verbesserungsbedarf","Kritisch")),"–")</f>
        <v>–</v>
      </c>
      <c r="I33" s="102"/>
    </row>
    <row r="34" customFormat="false" ht="19.5" hidden="false" customHeight="true" outlineLevel="0" collapsed="false">
      <c r="A34" s="105" t="s">
        <v>99</v>
      </c>
      <c r="B34" s="105"/>
      <c r="C34" s="76" t="str">
        <f aca="false">IF(Berechnungen!$B$7="","–",INDEX(Bewertungen!$C$58:$BJ$58,Berechnungen!$B$7))</f>
        <v>–</v>
      </c>
      <c r="D34" s="76" t="str">
        <f aca="false">IF(Berechnungen!$B$5="","–",INDEX(Bewertungen!$C$58:$BJ$58,Berechnungen!$B$5))</f>
        <v>–</v>
      </c>
      <c r="E34" s="76" t="str">
        <f aca="false">IF(Berechnungen!$B$4="","–",INDEX(Bewertungen!$C$58:$BJ$58,Berechnungen!$B$4))</f>
        <v>–</v>
      </c>
      <c r="F34" s="101" t="str">
        <f aca="false">IF(AND(ISNUMBER(E34),ISNUMBER(D34)),(E34-D34)*100,"–")</f>
        <v>–</v>
      </c>
      <c r="G34" s="101" t="str">
        <f aca="false">IF(ISNUMBER(E34),(E34-Ziel)*100,"–")</f>
        <v>–</v>
      </c>
      <c r="H34" s="102" t="str">
        <f aca="false">IF(ISNUMBER(E34),IF(E34&gt;=Ziel,"Ziel erreicht",IF(E34&gt;=Prog_ostrz,"Verbesserungsbedarf","Kritisch")),"–")</f>
        <v>–</v>
      </c>
      <c r="I34" s="102"/>
    </row>
    <row r="35" customFormat="false" ht="19.5" hidden="false" customHeight="true" outlineLevel="0" collapsed="false">
      <c r="A35" s="106" t="s">
        <v>103</v>
      </c>
      <c r="B35" s="106"/>
      <c r="C35" s="76" t="str">
        <f aca="false">IF(Berechnungen!$B$7="","–",INDEX(Bewertungen!$C$59:$BJ$59,Berechnungen!$B$7))</f>
        <v>–</v>
      </c>
      <c r="D35" s="76" t="str">
        <f aca="false">IF(Berechnungen!$B$5="","–",INDEX(Bewertungen!$C$59:$BJ$59,Berechnungen!$B$5))</f>
        <v>–</v>
      </c>
      <c r="E35" s="76" t="str">
        <f aca="false">IF(Berechnungen!$B$4="","–",INDEX(Bewertungen!$C$59:$BJ$59,Berechnungen!$B$4))</f>
        <v>–</v>
      </c>
      <c r="F35" s="101" t="str">
        <f aca="false">IF(AND(ISNUMBER(E35),ISNUMBER(D35)),(E35-D35)*100,"–")</f>
        <v>–</v>
      </c>
      <c r="G35" s="101" t="str">
        <f aca="false">IF(ISNUMBER(E35),(E35-Ziel)*100,"–")</f>
        <v>–</v>
      </c>
      <c r="H35" s="102" t="str">
        <f aca="false">IF(ISNUMBER(E35),IF(E35&gt;=Ziel,"Ziel erreicht",IF(E35&gt;=Prog_ostrz,"Verbesserungsbedarf","Kritisch")),"–")</f>
        <v>–</v>
      </c>
      <c r="I35" s="102"/>
    </row>
    <row r="36" customFormat="false" ht="19.5" hidden="false" customHeight="true" outlineLevel="0" collapsed="false">
      <c r="A36" s="107" t="s">
        <v>377</v>
      </c>
      <c r="B36" s="107"/>
      <c r="C36" s="108" t="str">
        <f aca="false">IF(Berechnungen!$B$7="","–",INDEX(Bewertungen!$C$60:$BJ$60,Berechnungen!$B$7))</f>
        <v>–</v>
      </c>
      <c r="D36" s="108" t="str">
        <f aca="false">IF(Berechnungen!$B$5="","–",INDEX(Bewertungen!$C$60:$BJ$60,Berechnungen!$B$5))</f>
        <v>–</v>
      </c>
      <c r="E36" s="108" t="str">
        <f aca="false">IF(Berechnungen!$B$4="","–",INDEX(Bewertungen!$C$60:$BJ$60,Berechnungen!$B$4))</f>
        <v>–</v>
      </c>
      <c r="F36" s="101" t="str">
        <f aca="false">IF(AND(ISNUMBER(E36),ISNUMBER(D36)),(E36-D36)*100,"–")</f>
        <v>–</v>
      </c>
      <c r="G36" s="101" t="str">
        <f aca="false">IF(ISNUMBER(E36),(E36-Ziel)*100,"–")</f>
        <v>–</v>
      </c>
      <c r="H36" s="102" t="str">
        <f aca="false">IF(ISNUMBER(E36),IF(E36&gt;=Ziel,"Ziel erreicht",IF(E36&gt;=Prog_ostrz,"Verbesserungsbedarf","Kritisch")),"–")</f>
        <v>–</v>
      </c>
      <c r="I36" s="102"/>
    </row>
    <row r="39" customFormat="false" ht="15" hidden="false" customHeight="false" outlineLevel="0" collapsed="false">
      <c r="A39" s="29" t="s">
        <v>378</v>
      </c>
    </row>
    <row r="40" customFormat="false" ht="15" hidden="false" customHeight="true" outlineLevel="0" collapsed="false">
      <c r="A40" s="26" t="s">
        <v>379</v>
      </c>
      <c r="B40" s="26" t="s">
        <v>343</v>
      </c>
      <c r="C40" s="26"/>
      <c r="D40" s="26"/>
      <c r="E40" s="26" t="s">
        <v>380</v>
      </c>
      <c r="F40" s="26" t="s">
        <v>381</v>
      </c>
      <c r="G40" s="26" t="s">
        <v>376</v>
      </c>
      <c r="H40" s="26"/>
    </row>
    <row r="41" customFormat="false" ht="18" hidden="false" customHeight="true" outlineLevel="0" collapsed="false">
      <c r="A41" s="109" t="str">
        <f aca="false">IF(E41="","",1)</f>
        <v/>
      </c>
      <c r="B41" s="15" t="str">
        <f aca="false">IFERROR(INDEX(Berechnungen!$A$34:$A$48,MATCH(LARGE(Berechnungen!$E$34:$E$48,1),Berechnungen!$E$34:$E$48,0)),"")</f>
        <v/>
      </c>
      <c r="C41" s="15"/>
      <c r="D41" s="15"/>
      <c r="E41" s="108" t="str">
        <f aca="false">IFERROR(INDEX(Berechnungen!$D$34:$D$48,MATCH(LARGE(Berechnungen!$E$34:$E$48,1),Berechnungen!$E$34:$E$48,0)),"")</f>
        <v/>
      </c>
      <c r="F41" s="109" t="str">
        <f aca="false">IFERROR(INDEX(Berechnungen!$B$34:$B$48,MATCH(LARGE(Berechnungen!$E$34:$E$48,1),Berechnungen!$E$34:$E$48,0)),"")</f>
        <v/>
      </c>
      <c r="G41" s="109" t="str">
        <f aca="false">IF(ISNUMBER(E41),IF(E41&gt;=Ziel,"Ziel erreicht",IF(E41&gt;=Prog_ostrz,"Verbesserungsbedarf","Kritisch")),"")</f>
        <v/>
      </c>
      <c r="H41" s="109"/>
    </row>
    <row r="42" customFormat="false" ht="18" hidden="false" customHeight="true" outlineLevel="0" collapsed="false">
      <c r="A42" s="109" t="str">
        <f aca="false">IF(E42="","",2)</f>
        <v/>
      </c>
      <c r="B42" s="15" t="str">
        <f aca="false">IFERROR(INDEX(Berechnungen!$A$34:$A$48,MATCH(LARGE(Berechnungen!$E$34:$E$48,2),Berechnungen!$E$34:$E$48,0)),"")</f>
        <v/>
      </c>
      <c r="C42" s="15"/>
      <c r="D42" s="15"/>
      <c r="E42" s="108" t="str">
        <f aca="false">IFERROR(INDEX(Berechnungen!$D$34:$D$48,MATCH(LARGE(Berechnungen!$E$34:$E$48,2),Berechnungen!$E$34:$E$48,0)),"")</f>
        <v/>
      </c>
      <c r="F42" s="109" t="str">
        <f aca="false">IFERROR(INDEX(Berechnungen!$B$34:$B$48,MATCH(LARGE(Berechnungen!$E$34:$E$48,2),Berechnungen!$E$34:$E$48,0)),"")</f>
        <v/>
      </c>
      <c r="G42" s="109" t="str">
        <f aca="false">IF(ISNUMBER(E42),IF(E42&gt;=Ziel,"Ziel erreicht",IF(E42&gt;=Prog_ostrz,"Verbesserungsbedarf","Kritisch")),"")</f>
        <v/>
      </c>
      <c r="H42" s="109"/>
    </row>
    <row r="43" customFormat="false" ht="18" hidden="false" customHeight="true" outlineLevel="0" collapsed="false">
      <c r="A43" s="109" t="str">
        <f aca="false">IF(E43="","",3)</f>
        <v/>
      </c>
      <c r="B43" s="15" t="str">
        <f aca="false">IFERROR(INDEX(Berechnungen!$A$34:$A$48,MATCH(LARGE(Berechnungen!$E$34:$E$48,3),Berechnungen!$E$34:$E$48,0)),"")</f>
        <v/>
      </c>
      <c r="C43" s="15"/>
      <c r="D43" s="15"/>
      <c r="E43" s="108" t="str">
        <f aca="false">IFERROR(INDEX(Berechnungen!$D$34:$D$48,MATCH(LARGE(Berechnungen!$E$34:$E$48,3),Berechnungen!$E$34:$E$48,0)),"")</f>
        <v/>
      </c>
      <c r="F43" s="109" t="str">
        <f aca="false">IFERROR(INDEX(Berechnungen!$B$34:$B$48,MATCH(LARGE(Berechnungen!$E$34:$E$48,3),Berechnungen!$E$34:$E$48,0)),"")</f>
        <v/>
      </c>
      <c r="G43" s="109" t="str">
        <f aca="false">IF(ISNUMBER(E43),IF(E43&gt;=Ziel,"Ziel erreicht",IF(E43&gt;=Prog_ostrz,"Verbesserungsbedarf","Kritisch")),"")</f>
        <v/>
      </c>
      <c r="H43" s="109"/>
    </row>
    <row r="44" customFormat="false" ht="18" hidden="false" customHeight="true" outlineLevel="0" collapsed="false">
      <c r="A44" s="109" t="str">
        <f aca="false">IF(E44="","",4)</f>
        <v/>
      </c>
      <c r="B44" s="15" t="str">
        <f aca="false">IFERROR(INDEX(Berechnungen!$A$34:$A$48,MATCH(LARGE(Berechnungen!$E$34:$E$48,4),Berechnungen!$E$34:$E$48,0)),"")</f>
        <v/>
      </c>
      <c r="C44" s="15"/>
      <c r="D44" s="15"/>
      <c r="E44" s="108" t="str">
        <f aca="false">IFERROR(INDEX(Berechnungen!$D$34:$D$48,MATCH(LARGE(Berechnungen!$E$34:$E$48,4),Berechnungen!$E$34:$E$48,0)),"")</f>
        <v/>
      </c>
      <c r="F44" s="109" t="str">
        <f aca="false">IFERROR(INDEX(Berechnungen!$B$34:$B$48,MATCH(LARGE(Berechnungen!$E$34:$E$48,4),Berechnungen!$E$34:$E$48,0)),"")</f>
        <v/>
      </c>
      <c r="G44" s="109" t="str">
        <f aca="false">IF(ISNUMBER(E44),IF(E44&gt;=Ziel,"Ziel erreicht",IF(E44&gt;=Prog_ostrz,"Verbesserungsbedarf","Kritisch")),"")</f>
        <v/>
      </c>
      <c r="H44" s="109"/>
    </row>
    <row r="45" customFormat="false" ht="18" hidden="false" customHeight="true" outlineLevel="0" collapsed="false">
      <c r="A45" s="109" t="str">
        <f aca="false">IF(E45="","",5)</f>
        <v/>
      </c>
      <c r="B45" s="15" t="str">
        <f aca="false">IFERROR(INDEX(Berechnungen!$A$34:$A$48,MATCH(LARGE(Berechnungen!$E$34:$E$48,5),Berechnungen!$E$34:$E$48,0)),"")</f>
        <v/>
      </c>
      <c r="C45" s="15"/>
      <c r="D45" s="15"/>
      <c r="E45" s="108" t="str">
        <f aca="false">IFERROR(INDEX(Berechnungen!$D$34:$D$48,MATCH(LARGE(Berechnungen!$E$34:$E$48,5),Berechnungen!$E$34:$E$48,0)),"")</f>
        <v/>
      </c>
      <c r="F45" s="109" t="str">
        <f aca="false">IFERROR(INDEX(Berechnungen!$B$34:$B$48,MATCH(LARGE(Berechnungen!$E$34:$E$48,5),Berechnungen!$E$34:$E$48,0)),"")</f>
        <v/>
      </c>
      <c r="G45" s="109" t="str">
        <f aca="false">IF(ISNUMBER(E45),IF(E45&gt;=Ziel,"Ziel erreicht",IF(E45&gt;=Prog_ostrz,"Verbesserungsbedarf","Kritisch")),"")</f>
        <v/>
      </c>
      <c r="H45" s="109"/>
    </row>
    <row r="46" customFormat="false" ht="18" hidden="false" customHeight="true" outlineLevel="0" collapsed="false">
      <c r="A46" s="109" t="str">
        <f aca="false">IF(E46="","",6)</f>
        <v/>
      </c>
      <c r="B46" s="15" t="str">
        <f aca="false">IFERROR(INDEX(Berechnungen!$A$34:$A$48,MATCH(LARGE(Berechnungen!$E$34:$E$48,6),Berechnungen!$E$34:$E$48,0)),"")</f>
        <v/>
      </c>
      <c r="C46" s="15"/>
      <c r="D46" s="15"/>
      <c r="E46" s="108" t="str">
        <f aca="false">IFERROR(INDEX(Berechnungen!$D$34:$D$48,MATCH(LARGE(Berechnungen!$E$34:$E$48,6),Berechnungen!$E$34:$E$48,0)),"")</f>
        <v/>
      </c>
      <c r="F46" s="109" t="str">
        <f aca="false">IFERROR(INDEX(Berechnungen!$B$34:$B$48,MATCH(LARGE(Berechnungen!$E$34:$E$48,6),Berechnungen!$E$34:$E$48,0)),"")</f>
        <v/>
      </c>
      <c r="G46" s="109" t="str">
        <f aca="false">IF(ISNUMBER(E46),IF(E46&gt;=Ziel,"Ziel erreicht",IF(E46&gt;=Prog_ostrz,"Verbesserungsbedarf","Kritisch")),"")</f>
        <v/>
      </c>
      <c r="H46" s="109"/>
    </row>
    <row r="47" customFormat="false" ht="18" hidden="false" customHeight="true" outlineLevel="0" collapsed="false">
      <c r="A47" s="109" t="str">
        <f aca="false">IF(E47="","",7)</f>
        <v/>
      </c>
      <c r="B47" s="15" t="str">
        <f aca="false">IFERROR(INDEX(Berechnungen!$A$34:$A$48,MATCH(LARGE(Berechnungen!$E$34:$E$48,7),Berechnungen!$E$34:$E$48,0)),"")</f>
        <v/>
      </c>
      <c r="C47" s="15"/>
      <c r="D47" s="15"/>
      <c r="E47" s="108" t="str">
        <f aca="false">IFERROR(INDEX(Berechnungen!$D$34:$D$48,MATCH(LARGE(Berechnungen!$E$34:$E$48,7),Berechnungen!$E$34:$E$48,0)),"")</f>
        <v/>
      </c>
      <c r="F47" s="109" t="str">
        <f aca="false">IFERROR(INDEX(Berechnungen!$B$34:$B$48,MATCH(LARGE(Berechnungen!$E$34:$E$48,7),Berechnungen!$E$34:$E$48,0)),"")</f>
        <v/>
      </c>
      <c r="G47" s="109" t="str">
        <f aca="false">IF(ISNUMBER(E47),IF(E47&gt;=Ziel,"Ziel erreicht",IF(E47&gt;=Prog_ostrz,"Verbesserungsbedarf","Kritisch")),"")</f>
        <v/>
      </c>
      <c r="H47" s="109"/>
    </row>
    <row r="48" customFormat="false" ht="18" hidden="false" customHeight="true" outlineLevel="0" collapsed="false">
      <c r="A48" s="109" t="str">
        <f aca="false">IF(E48="","",8)</f>
        <v/>
      </c>
      <c r="B48" s="15" t="str">
        <f aca="false">IFERROR(INDEX(Berechnungen!$A$34:$A$48,MATCH(LARGE(Berechnungen!$E$34:$E$48,8),Berechnungen!$E$34:$E$48,0)),"")</f>
        <v/>
      </c>
      <c r="C48" s="15"/>
      <c r="D48" s="15"/>
      <c r="E48" s="108" t="str">
        <f aca="false">IFERROR(INDEX(Berechnungen!$D$34:$D$48,MATCH(LARGE(Berechnungen!$E$34:$E$48,8),Berechnungen!$E$34:$E$48,0)),"")</f>
        <v/>
      </c>
      <c r="F48" s="109" t="str">
        <f aca="false">IFERROR(INDEX(Berechnungen!$B$34:$B$48,MATCH(LARGE(Berechnungen!$E$34:$E$48,8),Berechnungen!$E$34:$E$48,0)),"")</f>
        <v/>
      </c>
      <c r="G48" s="109" t="str">
        <f aca="false">IF(ISNUMBER(E48),IF(E48&gt;=Ziel,"Ziel erreicht",IF(E48&gt;=Prog_ostrz,"Verbesserungsbedarf","Kritisch")),"")</f>
        <v/>
      </c>
      <c r="H48" s="109"/>
    </row>
    <row r="49" customFormat="false" ht="18" hidden="false" customHeight="true" outlineLevel="0" collapsed="false">
      <c r="A49" s="109" t="str">
        <f aca="false">IF(E49="","",9)</f>
        <v/>
      </c>
      <c r="B49" s="15" t="str">
        <f aca="false">IFERROR(INDEX(Berechnungen!$A$34:$A$48,MATCH(LARGE(Berechnungen!$E$34:$E$48,9),Berechnungen!$E$34:$E$48,0)),"")</f>
        <v/>
      </c>
      <c r="C49" s="15"/>
      <c r="D49" s="15"/>
      <c r="E49" s="108" t="str">
        <f aca="false">IFERROR(INDEX(Berechnungen!$D$34:$D$48,MATCH(LARGE(Berechnungen!$E$34:$E$48,9),Berechnungen!$E$34:$E$48,0)),"")</f>
        <v/>
      </c>
      <c r="F49" s="109" t="str">
        <f aca="false">IFERROR(INDEX(Berechnungen!$B$34:$B$48,MATCH(LARGE(Berechnungen!$E$34:$E$48,9),Berechnungen!$E$34:$E$48,0)),"")</f>
        <v/>
      </c>
      <c r="G49" s="109" t="str">
        <f aca="false">IF(ISNUMBER(E49),IF(E49&gt;=Ziel,"Ziel erreicht",IF(E49&gt;=Prog_ostrz,"Verbesserungsbedarf","Kritisch")),"")</f>
        <v/>
      </c>
      <c r="H49" s="109"/>
    </row>
    <row r="50" customFormat="false" ht="18" hidden="false" customHeight="true" outlineLevel="0" collapsed="false">
      <c r="A50" s="109" t="str">
        <f aca="false">IF(E50="","",10)</f>
        <v/>
      </c>
      <c r="B50" s="15" t="str">
        <f aca="false">IFERROR(INDEX(Berechnungen!$A$34:$A$48,MATCH(LARGE(Berechnungen!$E$34:$E$48,10),Berechnungen!$E$34:$E$48,0)),"")</f>
        <v/>
      </c>
      <c r="C50" s="15"/>
      <c r="D50" s="15"/>
      <c r="E50" s="108" t="str">
        <f aca="false">IFERROR(INDEX(Berechnungen!$D$34:$D$48,MATCH(LARGE(Berechnungen!$E$34:$E$48,10),Berechnungen!$E$34:$E$48,0)),"")</f>
        <v/>
      </c>
      <c r="F50" s="109" t="str">
        <f aca="false">IFERROR(INDEX(Berechnungen!$B$34:$B$48,MATCH(LARGE(Berechnungen!$E$34:$E$48,10),Berechnungen!$E$34:$E$48,0)),"")</f>
        <v/>
      </c>
      <c r="G50" s="109" t="str">
        <f aca="false">IF(ISNUMBER(E50),IF(E50&gt;=Ziel,"Ziel erreicht",IF(E50&gt;=Prog_ostrz,"Verbesserungsbedarf","Kritisch")),"")</f>
        <v/>
      </c>
      <c r="H50" s="109"/>
    </row>
    <row r="51" customFormat="false" ht="18" hidden="false" customHeight="true" outlineLevel="0" collapsed="false">
      <c r="A51" s="109" t="str">
        <f aca="false">IF(E51="","",11)</f>
        <v/>
      </c>
      <c r="B51" s="15" t="str">
        <f aca="false">IFERROR(INDEX(Berechnungen!$A$34:$A$48,MATCH(LARGE(Berechnungen!$E$34:$E$48,11),Berechnungen!$E$34:$E$48,0)),"")</f>
        <v/>
      </c>
      <c r="C51" s="15"/>
      <c r="D51" s="15"/>
      <c r="E51" s="108" t="str">
        <f aca="false">IFERROR(INDEX(Berechnungen!$D$34:$D$48,MATCH(LARGE(Berechnungen!$E$34:$E$48,11),Berechnungen!$E$34:$E$48,0)),"")</f>
        <v/>
      </c>
      <c r="F51" s="109" t="str">
        <f aca="false">IFERROR(INDEX(Berechnungen!$B$34:$B$48,MATCH(LARGE(Berechnungen!$E$34:$E$48,11),Berechnungen!$E$34:$E$48,0)),"")</f>
        <v/>
      </c>
      <c r="G51" s="109" t="str">
        <f aca="false">IF(ISNUMBER(E51),IF(E51&gt;=Ziel,"Ziel erreicht",IF(E51&gt;=Prog_ostrz,"Verbesserungsbedarf","Kritisch")),"")</f>
        <v/>
      </c>
      <c r="H51" s="109"/>
    </row>
    <row r="52" customFormat="false" ht="18" hidden="false" customHeight="true" outlineLevel="0" collapsed="false">
      <c r="A52" s="109" t="str">
        <f aca="false">IF(E52="","",12)</f>
        <v/>
      </c>
      <c r="B52" s="15" t="str">
        <f aca="false">IFERROR(INDEX(Berechnungen!$A$34:$A$48,MATCH(LARGE(Berechnungen!$E$34:$E$48,12),Berechnungen!$E$34:$E$48,0)),"")</f>
        <v/>
      </c>
      <c r="C52" s="15"/>
      <c r="D52" s="15"/>
      <c r="E52" s="108" t="str">
        <f aca="false">IFERROR(INDEX(Berechnungen!$D$34:$D$48,MATCH(LARGE(Berechnungen!$E$34:$E$48,12),Berechnungen!$E$34:$E$48,0)),"")</f>
        <v/>
      </c>
      <c r="F52" s="109" t="str">
        <f aca="false">IFERROR(INDEX(Berechnungen!$B$34:$B$48,MATCH(LARGE(Berechnungen!$E$34:$E$48,12),Berechnungen!$E$34:$E$48,0)),"")</f>
        <v/>
      </c>
      <c r="G52" s="109" t="str">
        <f aca="false">IF(ISNUMBER(E52),IF(E52&gt;=Ziel,"Ziel erreicht",IF(E52&gt;=Prog_ostrz,"Verbesserungsbedarf","Kritisch")),"")</f>
        <v/>
      </c>
      <c r="H52" s="109"/>
    </row>
    <row r="53" customFormat="false" ht="18" hidden="false" customHeight="true" outlineLevel="0" collapsed="false">
      <c r="A53" s="109" t="str">
        <f aca="false">IF(E53="","",13)</f>
        <v/>
      </c>
      <c r="B53" s="15" t="str">
        <f aca="false">IFERROR(INDEX(Berechnungen!$A$34:$A$48,MATCH(LARGE(Berechnungen!$E$34:$E$48,13),Berechnungen!$E$34:$E$48,0)),"")</f>
        <v/>
      </c>
      <c r="C53" s="15"/>
      <c r="D53" s="15"/>
      <c r="E53" s="108" t="str">
        <f aca="false">IFERROR(INDEX(Berechnungen!$D$34:$D$48,MATCH(LARGE(Berechnungen!$E$34:$E$48,13),Berechnungen!$E$34:$E$48,0)),"")</f>
        <v/>
      </c>
      <c r="F53" s="109" t="str">
        <f aca="false">IFERROR(INDEX(Berechnungen!$B$34:$B$48,MATCH(LARGE(Berechnungen!$E$34:$E$48,13),Berechnungen!$E$34:$E$48,0)),"")</f>
        <v/>
      </c>
      <c r="G53" s="109" t="str">
        <f aca="false">IF(ISNUMBER(E53),IF(E53&gt;=Ziel,"Ziel erreicht",IF(E53&gt;=Prog_ostrz,"Verbesserungsbedarf","Kritisch")),"")</f>
        <v/>
      </c>
      <c r="H53" s="109"/>
    </row>
    <row r="54" customFormat="false" ht="18" hidden="false" customHeight="true" outlineLevel="0" collapsed="false">
      <c r="A54" s="109" t="str">
        <f aca="false">IF(E54="","",14)</f>
        <v/>
      </c>
      <c r="B54" s="15" t="str">
        <f aca="false">IFERROR(INDEX(Berechnungen!$A$34:$A$48,MATCH(LARGE(Berechnungen!$E$34:$E$48,14),Berechnungen!$E$34:$E$48,0)),"")</f>
        <v/>
      </c>
      <c r="C54" s="15"/>
      <c r="D54" s="15"/>
      <c r="E54" s="108" t="str">
        <f aca="false">IFERROR(INDEX(Berechnungen!$D$34:$D$48,MATCH(LARGE(Berechnungen!$E$34:$E$48,14),Berechnungen!$E$34:$E$48,0)),"")</f>
        <v/>
      </c>
      <c r="F54" s="109" t="str">
        <f aca="false">IFERROR(INDEX(Berechnungen!$B$34:$B$48,MATCH(LARGE(Berechnungen!$E$34:$E$48,14),Berechnungen!$E$34:$E$48,0)),"")</f>
        <v/>
      </c>
      <c r="G54" s="109" t="str">
        <f aca="false">IF(ISNUMBER(E54),IF(E54&gt;=Ziel,"Ziel erreicht",IF(E54&gt;=Prog_ostrz,"Verbesserungsbedarf","Kritisch")),"")</f>
        <v/>
      </c>
      <c r="H54" s="109"/>
    </row>
    <row r="55" customFormat="false" ht="18" hidden="false" customHeight="true" outlineLevel="0" collapsed="false">
      <c r="A55" s="109" t="str">
        <f aca="false">IF(E55="","",15)</f>
        <v/>
      </c>
      <c r="B55" s="15" t="str">
        <f aca="false">IFERROR(INDEX(Berechnungen!$A$34:$A$48,MATCH(LARGE(Berechnungen!$E$34:$E$48,15),Berechnungen!$E$34:$E$48,0)),"")</f>
        <v/>
      </c>
      <c r="C55" s="15"/>
      <c r="D55" s="15"/>
      <c r="E55" s="108" t="str">
        <f aca="false">IFERROR(INDEX(Berechnungen!$D$34:$D$48,MATCH(LARGE(Berechnungen!$E$34:$E$48,15),Berechnungen!$E$34:$E$48,0)),"")</f>
        <v/>
      </c>
      <c r="F55" s="109" t="str">
        <f aca="false">IFERROR(INDEX(Berechnungen!$B$34:$B$48,MATCH(LARGE(Berechnungen!$E$34:$E$48,15),Berechnungen!$E$34:$E$48,0)),"")</f>
        <v/>
      </c>
      <c r="G55" s="109" t="str">
        <f aca="false">IF(ISNUMBER(E55),IF(E55&gt;=Ziel,"Ziel erreicht",IF(E55&gt;=Prog_ostrz,"Verbesserungsbedarf","Kritisch")),"")</f>
        <v/>
      </c>
      <c r="H55" s="109"/>
    </row>
  </sheetData>
  <mergeCells count="64">
    <mergeCell ref="A1:O1"/>
    <mergeCell ref="A2:H2"/>
    <mergeCell ref="B4:E4"/>
    <mergeCell ref="A6:C6"/>
    <mergeCell ref="D6:F6"/>
    <mergeCell ref="G6:I6"/>
    <mergeCell ref="J6:L6"/>
    <mergeCell ref="M6:O6"/>
    <mergeCell ref="A7:C7"/>
    <mergeCell ref="D7:F7"/>
    <mergeCell ref="G7:I7"/>
    <mergeCell ref="J7:L7"/>
    <mergeCell ref="M7:O7"/>
    <mergeCell ref="A8:C8"/>
    <mergeCell ref="D8:F8"/>
    <mergeCell ref="G8:I8"/>
    <mergeCell ref="J8:L8"/>
    <mergeCell ref="M8:O8"/>
    <mergeCell ref="A30:B30"/>
    <mergeCell ref="H30:I30"/>
    <mergeCell ref="A31:B31"/>
    <mergeCell ref="H31:I31"/>
    <mergeCell ref="A32:B32"/>
    <mergeCell ref="H32:I32"/>
    <mergeCell ref="A33:B33"/>
    <mergeCell ref="H33:I33"/>
    <mergeCell ref="A34:B34"/>
    <mergeCell ref="H34:I34"/>
    <mergeCell ref="A35:B35"/>
    <mergeCell ref="H35:I35"/>
    <mergeCell ref="A36:B36"/>
    <mergeCell ref="H36:I36"/>
    <mergeCell ref="B40:D40"/>
    <mergeCell ref="G40:H40"/>
    <mergeCell ref="B41:D41"/>
    <mergeCell ref="G41:H41"/>
    <mergeCell ref="B42:D42"/>
    <mergeCell ref="G42:H42"/>
    <mergeCell ref="B43:D43"/>
    <mergeCell ref="G43:H43"/>
    <mergeCell ref="B44:D44"/>
    <mergeCell ref="G44:H44"/>
    <mergeCell ref="B45:D45"/>
    <mergeCell ref="G45:H45"/>
    <mergeCell ref="B46:D46"/>
    <mergeCell ref="G46:H46"/>
    <mergeCell ref="B47:D47"/>
    <mergeCell ref="G47:H47"/>
    <mergeCell ref="B48:D48"/>
    <mergeCell ref="G48:H48"/>
    <mergeCell ref="B49:D49"/>
    <mergeCell ref="G49:H49"/>
    <mergeCell ref="B50:D50"/>
    <mergeCell ref="G50:H50"/>
    <mergeCell ref="B51:D51"/>
    <mergeCell ref="G51:H51"/>
    <mergeCell ref="B52:D52"/>
    <mergeCell ref="G52:H52"/>
    <mergeCell ref="B53:D53"/>
    <mergeCell ref="G53:H53"/>
    <mergeCell ref="B54:D54"/>
    <mergeCell ref="G54:H54"/>
    <mergeCell ref="B55:D55"/>
    <mergeCell ref="G55:H55"/>
  </mergeCells>
  <conditionalFormatting sqref="A7:C7">
    <cfRule type="expression" priority="2" aboveAverage="0" equalAverage="0" bottom="0" percent="0" rank="0" text="" dxfId="7">
      <formula>AND(ISNUMBER($A$7),$A$7&gt;=Ziel)</formula>
    </cfRule>
    <cfRule type="expression" priority="3" aboveAverage="0" equalAverage="0" bottom="0" percent="0" rank="0" text="" dxfId="8">
      <formula>AND(ISNUMBER($A$7),$A$7&gt;=Prog_ostrz)</formula>
    </cfRule>
    <cfRule type="expression" priority="4" aboveAverage="0" equalAverage="0" bottom="0" percent="0" rank="0" text="" dxfId="9">
      <formula>ISNUMBER($A$7)</formula>
    </cfRule>
  </conditionalFormatting>
  <conditionalFormatting sqref="D7:F7">
    <cfRule type="expression" priority="5" aboveAverage="0" equalAverage="0" bottom="0" percent="0" rank="0" text="" dxfId="7">
      <formula>AND(ISNUMBER($D$7),$D$7&gt;0)</formula>
    </cfRule>
    <cfRule type="expression" priority="6" aboveAverage="0" equalAverage="0" bottom="0" percent="0" rank="0" text="" dxfId="9">
      <formula>AND(ISNUMBER($D$7),$D$7&lt;0)</formula>
    </cfRule>
  </conditionalFormatting>
  <conditionalFormatting sqref="C31:E36">
    <cfRule type="expression" priority="7" aboveAverage="0" equalAverage="0" bottom="0" percent="0" rank="0" text="" dxfId="4">
      <formula>AND(ISNUMBER(C31),C31&gt;=Ziel)</formula>
    </cfRule>
    <cfRule type="expression" priority="8" aboveAverage="0" equalAverage="0" bottom="0" percent="0" rank="0" text="" dxfId="2">
      <formula>AND(ISNUMBER(C31),C31&gt;=Prog_ostrz)</formula>
    </cfRule>
    <cfRule type="expression" priority="9" aboveAverage="0" equalAverage="0" bottom="0" percent="0" rank="0" text="" dxfId="0">
      <formula>ISNUMBER(C31)</formula>
    </cfRule>
  </conditionalFormatting>
  <conditionalFormatting sqref="H31:I36">
    <cfRule type="expression" priority="10" aboveAverage="0" equalAverage="0" bottom="0" percent="0" rank="0" text="" dxfId="4">
      <formula>$H31="Ziel erreicht"</formula>
    </cfRule>
    <cfRule type="expression" priority="11" aboveAverage="0" equalAverage="0" bottom="0" percent="0" rank="0" text="" dxfId="2">
      <formula>$H31="Verbesserungsbedarf"</formula>
    </cfRule>
    <cfRule type="expression" priority="12" aboveAverage="0" equalAverage="0" bottom="0" percent="0" rank="0" text="" dxfId="0">
      <formula>$H31="Kritisch"</formula>
    </cfRule>
  </conditionalFormatting>
  <conditionalFormatting sqref="G41:H55">
    <cfRule type="expression" priority="13" aboveAverage="0" equalAverage="0" bottom="0" percent="0" rank="0" text="" dxfId="4">
      <formula>$G41="Ziel erreicht"</formula>
    </cfRule>
    <cfRule type="expression" priority="14" aboveAverage="0" equalAverage="0" bottom="0" percent="0" rank="0" text="" dxfId="2">
      <formula>$G41="Verbesserungsbedarf"</formula>
    </cfRule>
    <cfRule type="expression" priority="15" aboveAverage="0" equalAverage="0" bottom="0" percent="0" rank="0" text="" dxfId="0">
      <formula>$G41="Kritisch"</formula>
    </cfRule>
  </conditionalFormatting>
  <conditionalFormatting sqref="E41:E55">
    <cfRule type="dataBar" priority="16">
      <dataBar showValue="1" minLength="10" maxLength="90">
        <cfvo type="num" val="0"/>
        <cfvo type="num" val="1"/>
        <color rgb="FF7FA6F5"/>
      </dataBar>
      <extLst>
        <ext xmlns:x14="http://schemas.microsoft.com/office/spreadsheetml/2009/9/main" uri="{B025F937-C7B1-47D3-B67F-A62EFF666E3E}">
          <x14:id>{1D5490C1-591F-4519-832E-8F2CF79DB0A2}</x14:id>
        </ext>
      </extLst>
    </cfRule>
  </conditionalFormatting>
  <dataValidations count="1">
    <dataValidation allowBlank="true" error="Bereich aus der Liste wählen (Einstellungen)." errorStyle="stop" errorTitle="Wert nicht in der Liste" operator="between" showDropDown="false" showErrorMessage="true" showInputMessage="false" sqref="B4" type="list">
      <formula1>Lista_obszarow</formula1>
      <formula2>0</formula2>
    </dataValidation>
  </dataValidations>
  <printOptions headings="false" gridLines="false" gridLinesSet="true" horizontalCentered="false" verticalCentered="false"/>
  <pageMargins left="0.4" right="0.4" top="0.5" bottom="0.5" header="0.511811023622047" footer="0.5"/>
  <pageSetup paperSize="9" scale="100" fitToWidth="1" fitToHeight="1" pageOrder="downThenOver" orientation="landscape" blackAndWhite="false" draft="false" cellComments="none" horizontalDpi="300" verticalDpi="300" copies="1"/>
  <headerFooter differentFirst="false" differentOddEven="false">
    <oddHeader/>
    <oddFooter>&amp;L&amp;8 © Process Lab Pro | processlabpro.com&amp;R&amp;8 &amp;P / &amp;N</oddFooter>
  </headerFooter>
  <drawing r:id="rId1"/>
  <extLst>
    <ext xmlns:x14="http://schemas.microsoft.com/office/spreadsheetml/2009/9/main" uri="{78C0D931-6437-407d-A8EE-F0AAD7539E65}">
      <x14:conditionalFormattings>
        <x14:conditionalFormatting xmlns:xm="http://schemas.microsoft.com/office/excel/2006/main">
          <x14:cfRule type="dataBar" id="{1D5490C1-591F-4519-832E-8F2CF79DB0A2}">
            <x14:dataBar minLength="10" maxLength="90" axisPosition="none" gradient="true">
              <x14:cfvo type="num">
                <xm:f>0</xm:f>
              </x14:cfvo>
              <x14:cfvo type="num">
                <xm:f>1</xm:f>
              </x14:cfvo>
              <x14:negativeFillColor rgb="FF7FA6F5"/>
              <x14:axisColor rgb="FF000000"/>
            </x14:dataBar>
          </x14:cfRule>
          <xm:sqref>E41:E55</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E69A1F"/>
    <pageSetUpPr fitToPage="true"/>
  </sheetPr>
  <dimension ref="A1:O309"/>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2" ySplit="9" topLeftCell="C10" activePane="bottomRight" state="frozen"/>
      <selection pane="topLeft" activeCell="A1" activeCellId="0" sqref="A1"/>
      <selection pane="topRight" activeCell="C1" activeCellId="0" sqref="C1"/>
      <selection pane="bottomLeft" activeCell="A10" activeCellId="0" sqref="A10"/>
      <selection pane="bottomRight" activeCell="A1" activeCellId="0" sqref="A1"/>
    </sheetView>
  </sheetViews>
  <sheetFormatPr defaultColWidth="8.6796875" defaultRowHeight="15" zeroHeight="false" outlineLevelRow="0" outlineLevelCol="0"/>
  <cols>
    <col collapsed="false" customWidth="true" hidden="false" outlineLevel="0" max="1" min="1" style="0" width="6"/>
    <col collapsed="false" customWidth="true" hidden="false" outlineLevel="0" max="2" min="2" style="0" width="12"/>
    <col collapsed="false" customWidth="true" hidden="false" outlineLevel="0" max="3" min="3" style="0" width="20"/>
    <col collapsed="false" customWidth="true" hidden="false" outlineLevel="0" max="4" min="4" style="0" width="9"/>
    <col collapsed="false" customWidth="true" hidden="false" outlineLevel="0" max="5" min="5" style="0" width="22"/>
    <col collapsed="false" customWidth="true" hidden="false" outlineLevel="0" max="6" min="6" style="0" width="18"/>
    <col collapsed="false" customWidth="true" hidden="false" outlineLevel="0" max="8" min="7" style="0" width="46"/>
    <col collapsed="false" customWidth="true" hidden="false" outlineLevel="0" max="9" min="9" style="0" width="20"/>
    <col collapsed="false" customWidth="true" hidden="false" outlineLevel="0" max="10" min="10" style="0" width="12"/>
    <col collapsed="false" customWidth="true" hidden="false" outlineLevel="0" max="11" min="11" style="0" width="10"/>
    <col collapsed="false" customWidth="true" hidden="false" outlineLevel="0" max="14" min="12" style="0" width="12"/>
    <col collapsed="false" customWidth="true" hidden="false" outlineLevel="0" max="15" min="15" style="0" width="28"/>
  </cols>
  <sheetData>
    <row r="1" customFormat="false" ht="30" hidden="false" customHeight="true" outlineLevel="0" collapsed="false">
      <c r="A1" s="21" t="s">
        <v>27</v>
      </c>
      <c r="B1" s="21"/>
      <c r="C1" s="21"/>
      <c r="D1" s="21"/>
      <c r="E1" s="21"/>
      <c r="F1" s="21"/>
      <c r="G1" s="21"/>
      <c r="H1" s="21"/>
      <c r="I1" s="21"/>
      <c r="J1" s="21"/>
      <c r="K1" s="21"/>
      <c r="L1" s="21"/>
      <c r="M1" s="21"/>
      <c r="N1" s="21"/>
      <c r="O1" s="21"/>
    </row>
    <row r="2" customFormat="false" ht="30" hidden="false" customHeight="true" outlineLevel="0" collapsed="false">
      <c r="A2" s="22" t="s">
        <v>382</v>
      </c>
      <c r="B2" s="22"/>
      <c r="C2" s="22"/>
      <c r="D2" s="22"/>
      <c r="E2" s="22"/>
      <c r="F2" s="22"/>
      <c r="G2" s="22"/>
      <c r="H2" s="22"/>
      <c r="I2" s="22"/>
      <c r="J2" s="22"/>
      <c r="K2" s="22"/>
      <c r="L2" s="22"/>
      <c r="M2" s="22"/>
      <c r="N2" s="22"/>
      <c r="O2" s="22"/>
    </row>
    <row r="3" customFormat="false" ht="15" hidden="false" customHeight="false" outlineLevel="0" collapsed="false">
      <c r="A3" s="110" t="s">
        <v>383</v>
      </c>
      <c r="B3" s="110"/>
      <c r="C3" s="110"/>
      <c r="D3" s="110"/>
      <c r="E3" s="110"/>
      <c r="F3" s="110"/>
      <c r="G3" s="110"/>
      <c r="H3" s="110"/>
      <c r="I3" s="110"/>
      <c r="J3" s="110"/>
      <c r="K3" s="110"/>
      <c r="L3" s="110"/>
      <c r="M3" s="110"/>
      <c r="N3" s="110"/>
      <c r="O3" s="110"/>
    </row>
    <row r="5" customFormat="false" ht="15" hidden="false" customHeight="true" outlineLevel="0" collapsed="false">
      <c r="B5" s="111" t="s">
        <v>384</v>
      </c>
      <c r="C5" s="111"/>
      <c r="D5" s="111" t="s">
        <v>385</v>
      </c>
      <c r="E5" s="111"/>
      <c r="F5" s="111" t="s">
        <v>386</v>
      </c>
      <c r="G5" s="111"/>
      <c r="H5" s="112" t="s">
        <v>85</v>
      </c>
      <c r="I5" s="111" t="s">
        <v>387</v>
      </c>
      <c r="J5" s="111"/>
    </row>
    <row r="6" customFormat="false" ht="31.5" hidden="false" customHeight="true" outlineLevel="0" collapsed="false">
      <c r="B6" s="113" t="n">
        <f aca="false">COUNTA($G$10:$G$309)</f>
        <v>0</v>
      </c>
      <c r="C6" s="113"/>
      <c r="D6" s="113" t="n">
        <f aca="false">COUNTIF($L$10:$L$309,"Offen")+COUNTIF($L$10:$L$309,"In Bearbeitung")</f>
        <v>0</v>
      </c>
      <c r="E6" s="113"/>
      <c r="F6" s="113" t="n">
        <f aca="false">COUNTIF($N$10:$N$309,"&gt;0")</f>
        <v>0</v>
      </c>
      <c r="G6" s="113"/>
      <c r="H6" s="114" t="n">
        <f aca="false">COUNTIF($L$10:$L$309,"Abgeschlossen")</f>
        <v>0</v>
      </c>
      <c r="I6" s="115" t="str">
        <f aca="false">IFERROR(SUMPRODUCT(--($L$10:$L$309="Abgeschlossen"),--($M$10:$M$309&lt;&gt;""),--($J$10:$J$309&lt;&gt;""),--($M$10:$M$309&lt;=$J$10:$J$309))/COUNTIF($L$10:$L$309,"Abgeschlossen"),"–")</f>
        <v>–</v>
      </c>
      <c r="J6" s="115"/>
    </row>
    <row r="8" customFormat="false" ht="15" hidden="false" customHeight="false" outlineLevel="0" collapsed="false">
      <c r="A8" s="116" t="s">
        <v>388</v>
      </c>
      <c r="B8" s="117" t="str">
        <f aca="false">"1S: "&amp;(COUNTIFS($F$10:$F$309,"1S Aussortieren",$L$10:$L$309,"Offen")+COUNTIFS($F$10:$F$309,"1S Aussortieren",$L$10:$L$309,"In Bearbeitung"))</f>
        <v>1S: 0</v>
      </c>
      <c r="D8" s="118" t="str">
        <f aca="false">"2S: "&amp;(COUNTIFS($F$10:$F$309,"2S Systematisieren",$L$10:$L$309,"Offen")+COUNTIFS($F$10:$F$309,"2S Systematisieren",$L$10:$L$309,"In Bearbeitung"))</f>
        <v>2S: 0</v>
      </c>
      <c r="F8" s="119" t="str">
        <f aca="false">"3S: "&amp;(COUNTIFS($F$10:$F$309,"3S Säubern",$L$10:$L$309,"Offen")+COUNTIFS($F$10:$F$309,"3S Säubern",$L$10:$L$309,"In Bearbeitung"))</f>
        <v>3S: 0</v>
      </c>
      <c r="H8" s="120" t="str">
        <f aca="false">"4S: "&amp;(COUNTIFS($F$10:$F$309,"4S Standardisieren",$L$10:$L$309,"Offen")+COUNTIFS($F$10:$F$309,"4S Standardisieren",$L$10:$L$309,"In Bearbeitung"))</f>
        <v>4S: 0</v>
      </c>
      <c r="J8" s="121" t="str">
        <f aca="false">"5S: "&amp;(COUNTIFS($F$10:$F$309,"5S Selbstdisziplin",$L$10:$L$309,"Offen")+COUNTIFS($F$10:$F$309,"5S Selbstdisziplin",$L$10:$L$309,"In Bearbeitung"))</f>
        <v>5S: 0</v>
      </c>
    </row>
    <row r="9" customFormat="false" ht="30" hidden="false" customHeight="true" outlineLevel="0" collapsed="false">
      <c r="A9" s="26" t="s">
        <v>389</v>
      </c>
      <c r="B9" s="26" t="s">
        <v>390</v>
      </c>
      <c r="C9" s="26" t="s">
        <v>391</v>
      </c>
      <c r="D9" s="26" t="s">
        <v>341</v>
      </c>
      <c r="E9" s="26" t="s">
        <v>343</v>
      </c>
      <c r="F9" s="26" t="s">
        <v>134</v>
      </c>
      <c r="G9" s="26" t="s">
        <v>392</v>
      </c>
      <c r="H9" s="26" t="s">
        <v>393</v>
      </c>
      <c r="I9" s="26" t="s">
        <v>394</v>
      </c>
      <c r="J9" s="26" t="s">
        <v>395</v>
      </c>
      <c r="K9" s="26" t="s">
        <v>57</v>
      </c>
      <c r="L9" s="26" t="s">
        <v>396</v>
      </c>
      <c r="M9" s="26" t="s">
        <v>397</v>
      </c>
      <c r="N9" s="26" t="s">
        <v>398</v>
      </c>
      <c r="O9" s="26" t="s">
        <v>399</v>
      </c>
    </row>
    <row r="10" customFormat="false" ht="15" hidden="false" customHeight="false" outlineLevel="0" collapsed="false">
      <c r="A10" s="122" t="n">
        <v>1</v>
      </c>
      <c r="B10" s="123"/>
      <c r="C10" s="124"/>
      <c r="D10" s="125"/>
      <c r="E10" s="124"/>
      <c r="F10" s="124"/>
      <c r="G10" s="124"/>
      <c r="H10" s="124"/>
      <c r="I10" s="124"/>
      <c r="J10" s="123"/>
      <c r="K10" s="125"/>
      <c r="L10" s="125"/>
      <c r="M10" s="123"/>
      <c r="N10" s="126" t="str">
        <f aca="true">IF(OR(J10="",L10="Abgeschlossen",L10="Storniert"),"",MAX(0,TODAY()-J10))</f>
        <v/>
      </c>
      <c r="O10" s="124"/>
    </row>
    <row r="11" customFormat="false" ht="15" hidden="false" customHeight="false" outlineLevel="0" collapsed="false">
      <c r="A11" s="122" t="n">
        <v>2</v>
      </c>
      <c r="B11" s="123"/>
      <c r="C11" s="124"/>
      <c r="D11" s="125"/>
      <c r="E11" s="124"/>
      <c r="F11" s="124"/>
      <c r="G11" s="124"/>
      <c r="H11" s="124"/>
      <c r="I11" s="124"/>
      <c r="J11" s="123"/>
      <c r="K11" s="125"/>
      <c r="L11" s="125"/>
      <c r="M11" s="123"/>
      <c r="N11" s="126" t="str">
        <f aca="true">IF(OR(J11="",L11="Abgeschlossen",L11="Storniert"),"",MAX(0,TODAY()-J11))</f>
        <v/>
      </c>
      <c r="O11" s="124"/>
    </row>
    <row r="12" customFormat="false" ht="15" hidden="false" customHeight="false" outlineLevel="0" collapsed="false">
      <c r="A12" s="122" t="n">
        <v>3</v>
      </c>
      <c r="B12" s="123"/>
      <c r="C12" s="124"/>
      <c r="D12" s="125"/>
      <c r="E12" s="124"/>
      <c r="F12" s="124"/>
      <c r="G12" s="124"/>
      <c r="H12" s="124"/>
      <c r="I12" s="124"/>
      <c r="J12" s="123"/>
      <c r="K12" s="125"/>
      <c r="L12" s="125"/>
      <c r="M12" s="123"/>
      <c r="N12" s="126" t="str">
        <f aca="true">IF(OR(J12="",L12="Abgeschlossen",L12="Storniert"),"",MAX(0,TODAY()-J12))</f>
        <v/>
      </c>
      <c r="O12" s="124"/>
    </row>
    <row r="13" customFormat="false" ht="15" hidden="false" customHeight="false" outlineLevel="0" collapsed="false">
      <c r="A13" s="122" t="n">
        <v>4</v>
      </c>
      <c r="B13" s="123"/>
      <c r="C13" s="124"/>
      <c r="D13" s="125"/>
      <c r="E13" s="124"/>
      <c r="F13" s="124"/>
      <c r="G13" s="124"/>
      <c r="H13" s="124"/>
      <c r="I13" s="124"/>
      <c r="J13" s="123"/>
      <c r="K13" s="125"/>
      <c r="L13" s="125"/>
      <c r="M13" s="123"/>
      <c r="N13" s="126" t="str">
        <f aca="true">IF(OR(J13="",L13="Abgeschlossen",L13="Storniert"),"",MAX(0,TODAY()-J13))</f>
        <v/>
      </c>
      <c r="O13" s="124"/>
    </row>
    <row r="14" customFormat="false" ht="15" hidden="false" customHeight="false" outlineLevel="0" collapsed="false">
      <c r="A14" s="122" t="n">
        <v>5</v>
      </c>
      <c r="B14" s="123"/>
      <c r="C14" s="124"/>
      <c r="D14" s="125"/>
      <c r="E14" s="124"/>
      <c r="F14" s="124"/>
      <c r="G14" s="124"/>
      <c r="H14" s="124"/>
      <c r="I14" s="124"/>
      <c r="J14" s="123"/>
      <c r="K14" s="125"/>
      <c r="L14" s="125"/>
      <c r="M14" s="123"/>
      <c r="N14" s="126" t="str">
        <f aca="true">IF(OR(J14="",L14="Abgeschlossen",L14="Storniert"),"",MAX(0,TODAY()-J14))</f>
        <v/>
      </c>
      <c r="O14" s="124"/>
    </row>
    <row r="15" customFormat="false" ht="15" hidden="false" customHeight="false" outlineLevel="0" collapsed="false">
      <c r="A15" s="122" t="n">
        <v>6</v>
      </c>
      <c r="B15" s="123"/>
      <c r="C15" s="124"/>
      <c r="D15" s="125"/>
      <c r="E15" s="124"/>
      <c r="F15" s="124"/>
      <c r="G15" s="124"/>
      <c r="H15" s="124"/>
      <c r="I15" s="124"/>
      <c r="J15" s="123"/>
      <c r="K15" s="125"/>
      <c r="L15" s="125"/>
      <c r="M15" s="123"/>
      <c r="N15" s="126" t="str">
        <f aca="true">IF(OR(J15="",L15="Abgeschlossen",L15="Storniert"),"",MAX(0,TODAY()-J15))</f>
        <v/>
      </c>
      <c r="O15" s="124"/>
    </row>
    <row r="16" customFormat="false" ht="15" hidden="false" customHeight="false" outlineLevel="0" collapsed="false">
      <c r="A16" s="122" t="n">
        <v>7</v>
      </c>
      <c r="B16" s="123"/>
      <c r="C16" s="124"/>
      <c r="D16" s="125"/>
      <c r="E16" s="124"/>
      <c r="F16" s="124"/>
      <c r="G16" s="124"/>
      <c r="H16" s="124"/>
      <c r="I16" s="124"/>
      <c r="J16" s="123"/>
      <c r="K16" s="125"/>
      <c r="L16" s="125"/>
      <c r="M16" s="123"/>
      <c r="N16" s="126" t="str">
        <f aca="true">IF(OR(J16="",L16="Abgeschlossen",L16="Storniert"),"",MAX(0,TODAY()-J16))</f>
        <v/>
      </c>
      <c r="O16" s="124"/>
    </row>
    <row r="17" customFormat="false" ht="15" hidden="false" customHeight="false" outlineLevel="0" collapsed="false">
      <c r="A17" s="122" t="n">
        <v>8</v>
      </c>
      <c r="B17" s="123"/>
      <c r="C17" s="124"/>
      <c r="D17" s="125"/>
      <c r="E17" s="124"/>
      <c r="F17" s="124"/>
      <c r="G17" s="124"/>
      <c r="H17" s="124"/>
      <c r="I17" s="124"/>
      <c r="J17" s="123"/>
      <c r="K17" s="125"/>
      <c r="L17" s="125"/>
      <c r="M17" s="123"/>
      <c r="N17" s="126" t="str">
        <f aca="true">IF(OR(J17="",L17="Abgeschlossen",L17="Storniert"),"",MAX(0,TODAY()-J17))</f>
        <v/>
      </c>
      <c r="O17" s="124"/>
    </row>
    <row r="18" customFormat="false" ht="15" hidden="false" customHeight="false" outlineLevel="0" collapsed="false">
      <c r="A18" s="122" t="n">
        <v>9</v>
      </c>
      <c r="B18" s="123"/>
      <c r="C18" s="124"/>
      <c r="D18" s="125"/>
      <c r="E18" s="124"/>
      <c r="F18" s="124"/>
      <c r="G18" s="124"/>
      <c r="H18" s="124"/>
      <c r="I18" s="124"/>
      <c r="J18" s="123"/>
      <c r="K18" s="125"/>
      <c r="L18" s="125"/>
      <c r="M18" s="123"/>
      <c r="N18" s="126" t="str">
        <f aca="true">IF(OR(J18="",L18="Abgeschlossen",L18="Storniert"),"",MAX(0,TODAY()-J18))</f>
        <v/>
      </c>
      <c r="O18" s="124"/>
    </row>
    <row r="19" customFormat="false" ht="15" hidden="false" customHeight="false" outlineLevel="0" collapsed="false">
      <c r="A19" s="122" t="n">
        <v>10</v>
      </c>
      <c r="B19" s="123"/>
      <c r="C19" s="124"/>
      <c r="D19" s="125"/>
      <c r="E19" s="124"/>
      <c r="F19" s="124"/>
      <c r="G19" s="124"/>
      <c r="H19" s="124"/>
      <c r="I19" s="124"/>
      <c r="J19" s="123"/>
      <c r="K19" s="125"/>
      <c r="L19" s="125"/>
      <c r="M19" s="123"/>
      <c r="N19" s="126" t="str">
        <f aca="true">IF(OR(J19="",L19="Abgeschlossen",L19="Storniert"),"",MAX(0,TODAY()-J19))</f>
        <v/>
      </c>
      <c r="O19" s="124"/>
    </row>
    <row r="20" customFormat="false" ht="15" hidden="false" customHeight="false" outlineLevel="0" collapsed="false">
      <c r="A20" s="122" t="n">
        <v>11</v>
      </c>
      <c r="B20" s="123"/>
      <c r="C20" s="124"/>
      <c r="D20" s="125"/>
      <c r="E20" s="124"/>
      <c r="F20" s="124"/>
      <c r="G20" s="124"/>
      <c r="H20" s="124"/>
      <c r="I20" s="124"/>
      <c r="J20" s="123"/>
      <c r="K20" s="125"/>
      <c r="L20" s="125"/>
      <c r="M20" s="123"/>
      <c r="N20" s="126" t="str">
        <f aca="true">IF(OR(J20="",L20="Abgeschlossen",L20="Storniert"),"",MAX(0,TODAY()-J20))</f>
        <v/>
      </c>
      <c r="O20" s="124"/>
    </row>
    <row r="21" customFormat="false" ht="15" hidden="false" customHeight="false" outlineLevel="0" collapsed="false">
      <c r="A21" s="122" t="n">
        <v>12</v>
      </c>
      <c r="B21" s="123"/>
      <c r="C21" s="124"/>
      <c r="D21" s="125"/>
      <c r="E21" s="124"/>
      <c r="F21" s="124"/>
      <c r="G21" s="124"/>
      <c r="H21" s="124"/>
      <c r="I21" s="124"/>
      <c r="J21" s="123"/>
      <c r="K21" s="125"/>
      <c r="L21" s="125"/>
      <c r="M21" s="123"/>
      <c r="N21" s="126" t="str">
        <f aca="true">IF(OR(J21="",L21="Abgeschlossen",L21="Storniert"),"",MAX(0,TODAY()-J21))</f>
        <v/>
      </c>
      <c r="O21" s="124"/>
    </row>
    <row r="22" customFormat="false" ht="15" hidden="false" customHeight="false" outlineLevel="0" collapsed="false">
      <c r="A22" s="122" t="n">
        <v>13</v>
      </c>
      <c r="B22" s="123"/>
      <c r="C22" s="124"/>
      <c r="D22" s="125"/>
      <c r="E22" s="124"/>
      <c r="F22" s="124"/>
      <c r="G22" s="124"/>
      <c r="H22" s="124"/>
      <c r="I22" s="124"/>
      <c r="J22" s="123"/>
      <c r="K22" s="125"/>
      <c r="L22" s="125"/>
      <c r="M22" s="123"/>
      <c r="N22" s="126" t="str">
        <f aca="true">IF(OR(J22="",L22="Abgeschlossen",L22="Storniert"),"",MAX(0,TODAY()-J22))</f>
        <v/>
      </c>
      <c r="O22" s="124"/>
    </row>
    <row r="23" customFormat="false" ht="15" hidden="false" customHeight="false" outlineLevel="0" collapsed="false">
      <c r="A23" s="122" t="n">
        <v>14</v>
      </c>
      <c r="B23" s="123"/>
      <c r="C23" s="124"/>
      <c r="D23" s="125"/>
      <c r="E23" s="124"/>
      <c r="F23" s="124"/>
      <c r="G23" s="124"/>
      <c r="H23" s="124"/>
      <c r="I23" s="124"/>
      <c r="J23" s="123"/>
      <c r="K23" s="125"/>
      <c r="L23" s="125"/>
      <c r="M23" s="123"/>
      <c r="N23" s="126" t="str">
        <f aca="true">IF(OR(J23="",L23="Abgeschlossen",L23="Storniert"),"",MAX(0,TODAY()-J23))</f>
        <v/>
      </c>
      <c r="O23" s="124"/>
    </row>
    <row r="24" customFormat="false" ht="15" hidden="false" customHeight="false" outlineLevel="0" collapsed="false">
      <c r="A24" s="122" t="n">
        <v>15</v>
      </c>
      <c r="B24" s="123"/>
      <c r="C24" s="124"/>
      <c r="D24" s="125"/>
      <c r="E24" s="124"/>
      <c r="F24" s="124"/>
      <c r="G24" s="124"/>
      <c r="H24" s="124"/>
      <c r="I24" s="124"/>
      <c r="J24" s="123"/>
      <c r="K24" s="125"/>
      <c r="L24" s="125"/>
      <c r="M24" s="123"/>
      <c r="N24" s="126" t="str">
        <f aca="true">IF(OR(J24="",L24="Abgeschlossen",L24="Storniert"),"",MAX(0,TODAY()-J24))</f>
        <v/>
      </c>
      <c r="O24" s="124"/>
    </row>
    <row r="25" customFormat="false" ht="15" hidden="false" customHeight="false" outlineLevel="0" collapsed="false">
      <c r="A25" s="122" t="n">
        <v>16</v>
      </c>
      <c r="B25" s="123"/>
      <c r="C25" s="124"/>
      <c r="D25" s="125"/>
      <c r="E25" s="124"/>
      <c r="F25" s="124"/>
      <c r="G25" s="124"/>
      <c r="H25" s="124"/>
      <c r="I25" s="124"/>
      <c r="J25" s="123"/>
      <c r="K25" s="125"/>
      <c r="L25" s="125"/>
      <c r="M25" s="123"/>
      <c r="N25" s="126" t="str">
        <f aca="true">IF(OR(J25="",L25="Abgeschlossen",L25="Storniert"),"",MAX(0,TODAY()-J25))</f>
        <v/>
      </c>
      <c r="O25" s="124"/>
    </row>
    <row r="26" customFormat="false" ht="15" hidden="false" customHeight="false" outlineLevel="0" collapsed="false">
      <c r="A26" s="122" t="n">
        <v>17</v>
      </c>
      <c r="B26" s="123"/>
      <c r="C26" s="124"/>
      <c r="D26" s="125"/>
      <c r="E26" s="124"/>
      <c r="F26" s="124"/>
      <c r="G26" s="124"/>
      <c r="H26" s="124"/>
      <c r="I26" s="124"/>
      <c r="J26" s="123"/>
      <c r="K26" s="125"/>
      <c r="L26" s="125"/>
      <c r="M26" s="123"/>
      <c r="N26" s="126" t="str">
        <f aca="true">IF(OR(J26="",L26="Abgeschlossen",L26="Storniert"),"",MAX(0,TODAY()-J26))</f>
        <v/>
      </c>
      <c r="O26" s="124"/>
    </row>
    <row r="27" customFormat="false" ht="15" hidden="false" customHeight="false" outlineLevel="0" collapsed="false">
      <c r="A27" s="122" t="n">
        <v>18</v>
      </c>
      <c r="B27" s="123"/>
      <c r="C27" s="124"/>
      <c r="D27" s="125"/>
      <c r="E27" s="124"/>
      <c r="F27" s="124"/>
      <c r="G27" s="124"/>
      <c r="H27" s="124"/>
      <c r="I27" s="124"/>
      <c r="J27" s="123"/>
      <c r="K27" s="125"/>
      <c r="L27" s="125"/>
      <c r="M27" s="123"/>
      <c r="N27" s="126" t="str">
        <f aca="true">IF(OR(J27="",L27="Abgeschlossen",L27="Storniert"),"",MAX(0,TODAY()-J27))</f>
        <v/>
      </c>
      <c r="O27" s="124"/>
    </row>
    <row r="28" customFormat="false" ht="15" hidden="false" customHeight="false" outlineLevel="0" collapsed="false">
      <c r="A28" s="122" t="n">
        <v>19</v>
      </c>
      <c r="B28" s="123"/>
      <c r="C28" s="124"/>
      <c r="D28" s="125"/>
      <c r="E28" s="124"/>
      <c r="F28" s="124"/>
      <c r="G28" s="124"/>
      <c r="H28" s="124"/>
      <c r="I28" s="124"/>
      <c r="J28" s="123"/>
      <c r="K28" s="125"/>
      <c r="L28" s="125"/>
      <c r="M28" s="123"/>
      <c r="N28" s="126" t="str">
        <f aca="true">IF(OR(J28="",L28="Abgeschlossen",L28="Storniert"),"",MAX(0,TODAY()-J28))</f>
        <v/>
      </c>
      <c r="O28" s="124"/>
    </row>
    <row r="29" customFormat="false" ht="15" hidden="false" customHeight="false" outlineLevel="0" collapsed="false">
      <c r="A29" s="122" t="n">
        <v>20</v>
      </c>
      <c r="B29" s="123"/>
      <c r="C29" s="124"/>
      <c r="D29" s="125"/>
      <c r="E29" s="124"/>
      <c r="F29" s="124"/>
      <c r="G29" s="124"/>
      <c r="H29" s="124"/>
      <c r="I29" s="124"/>
      <c r="J29" s="123"/>
      <c r="K29" s="125"/>
      <c r="L29" s="125"/>
      <c r="M29" s="123"/>
      <c r="N29" s="126" t="str">
        <f aca="true">IF(OR(J29="",L29="Abgeschlossen",L29="Storniert"),"",MAX(0,TODAY()-J29))</f>
        <v/>
      </c>
      <c r="O29" s="124"/>
    </row>
    <row r="30" customFormat="false" ht="15" hidden="false" customHeight="false" outlineLevel="0" collapsed="false">
      <c r="A30" s="122" t="n">
        <v>21</v>
      </c>
      <c r="B30" s="123"/>
      <c r="C30" s="124"/>
      <c r="D30" s="125"/>
      <c r="E30" s="124"/>
      <c r="F30" s="124"/>
      <c r="G30" s="124"/>
      <c r="H30" s="124"/>
      <c r="I30" s="124"/>
      <c r="J30" s="123"/>
      <c r="K30" s="125"/>
      <c r="L30" s="125"/>
      <c r="M30" s="123"/>
      <c r="N30" s="126" t="str">
        <f aca="true">IF(OR(J30="",L30="Abgeschlossen",L30="Storniert"),"",MAX(0,TODAY()-J30))</f>
        <v/>
      </c>
      <c r="O30" s="124"/>
    </row>
    <row r="31" customFormat="false" ht="15" hidden="false" customHeight="false" outlineLevel="0" collapsed="false">
      <c r="A31" s="122" t="n">
        <v>22</v>
      </c>
      <c r="B31" s="123"/>
      <c r="C31" s="124"/>
      <c r="D31" s="125"/>
      <c r="E31" s="124"/>
      <c r="F31" s="124"/>
      <c r="G31" s="124"/>
      <c r="H31" s="124"/>
      <c r="I31" s="124"/>
      <c r="J31" s="123"/>
      <c r="K31" s="125"/>
      <c r="L31" s="125"/>
      <c r="M31" s="123"/>
      <c r="N31" s="126" t="str">
        <f aca="true">IF(OR(J31="",L31="Abgeschlossen",L31="Storniert"),"",MAX(0,TODAY()-J31))</f>
        <v/>
      </c>
      <c r="O31" s="124"/>
    </row>
    <row r="32" customFormat="false" ht="15" hidden="false" customHeight="false" outlineLevel="0" collapsed="false">
      <c r="A32" s="122" t="n">
        <v>23</v>
      </c>
      <c r="B32" s="123"/>
      <c r="C32" s="124"/>
      <c r="D32" s="125"/>
      <c r="E32" s="124"/>
      <c r="F32" s="124"/>
      <c r="G32" s="124"/>
      <c r="H32" s="124"/>
      <c r="I32" s="124"/>
      <c r="J32" s="123"/>
      <c r="K32" s="125"/>
      <c r="L32" s="125"/>
      <c r="M32" s="123"/>
      <c r="N32" s="126" t="str">
        <f aca="true">IF(OR(J32="",L32="Abgeschlossen",L32="Storniert"),"",MAX(0,TODAY()-J32))</f>
        <v/>
      </c>
      <c r="O32" s="124"/>
    </row>
    <row r="33" customFormat="false" ht="15" hidden="false" customHeight="false" outlineLevel="0" collapsed="false">
      <c r="A33" s="122" t="n">
        <v>24</v>
      </c>
      <c r="B33" s="123"/>
      <c r="C33" s="124"/>
      <c r="D33" s="125"/>
      <c r="E33" s="124"/>
      <c r="F33" s="124"/>
      <c r="G33" s="124"/>
      <c r="H33" s="124"/>
      <c r="I33" s="124"/>
      <c r="J33" s="123"/>
      <c r="K33" s="125"/>
      <c r="L33" s="125"/>
      <c r="M33" s="123"/>
      <c r="N33" s="126" t="str">
        <f aca="true">IF(OR(J33="",L33="Abgeschlossen",L33="Storniert"),"",MAX(0,TODAY()-J33))</f>
        <v/>
      </c>
      <c r="O33" s="124"/>
    </row>
    <row r="34" customFormat="false" ht="15" hidden="false" customHeight="false" outlineLevel="0" collapsed="false">
      <c r="A34" s="122" t="n">
        <v>25</v>
      </c>
      <c r="B34" s="123"/>
      <c r="C34" s="124"/>
      <c r="D34" s="125"/>
      <c r="E34" s="124"/>
      <c r="F34" s="124"/>
      <c r="G34" s="124"/>
      <c r="H34" s="124"/>
      <c r="I34" s="124"/>
      <c r="J34" s="123"/>
      <c r="K34" s="125"/>
      <c r="L34" s="125"/>
      <c r="M34" s="123"/>
      <c r="N34" s="126" t="str">
        <f aca="true">IF(OR(J34="",L34="Abgeschlossen",L34="Storniert"),"",MAX(0,TODAY()-J34))</f>
        <v/>
      </c>
      <c r="O34" s="124"/>
    </row>
    <row r="35" customFormat="false" ht="15" hidden="false" customHeight="false" outlineLevel="0" collapsed="false">
      <c r="A35" s="122" t="n">
        <v>26</v>
      </c>
      <c r="B35" s="123"/>
      <c r="C35" s="124"/>
      <c r="D35" s="125"/>
      <c r="E35" s="124"/>
      <c r="F35" s="124"/>
      <c r="G35" s="124"/>
      <c r="H35" s="124"/>
      <c r="I35" s="124"/>
      <c r="J35" s="123"/>
      <c r="K35" s="125"/>
      <c r="L35" s="125"/>
      <c r="M35" s="123"/>
      <c r="N35" s="126" t="str">
        <f aca="true">IF(OR(J35="",L35="Abgeschlossen",L35="Storniert"),"",MAX(0,TODAY()-J35))</f>
        <v/>
      </c>
      <c r="O35" s="124"/>
    </row>
    <row r="36" customFormat="false" ht="15" hidden="false" customHeight="false" outlineLevel="0" collapsed="false">
      <c r="A36" s="122" t="n">
        <v>27</v>
      </c>
      <c r="B36" s="123"/>
      <c r="C36" s="124"/>
      <c r="D36" s="125"/>
      <c r="E36" s="124"/>
      <c r="F36" s="124"/>
      <c r="G36" s="124"/>
      <c r="H36" s="124"/>
      <c r="I36" s="124"/>
      <c r="J36" s="123"/>
      <c r="K36" s="125"/>
      <c r="L36" s="125"/>
      <c r="M36" s="123"/>
      <c r="N36" s="126" t="str">
        <f aca="true">IF(OR(J36="",L36="Abgeschlossen",L36="Storniert"),"",MAX(0,TODAY()-J36))</f>
        <v/>
      </c>
      <c r="O36" s="124"/>
    </row>
    <row r="37" customFormat="false" ht="15" hidden="false" customHeight="false" outlineLevel="0" collapsed="false">
      <c r="A37" s="122" t="n">
        <v>28</v>
      </c>
      <c r="B37" s="123"/>
      <c r="C37" s="124"/>
      <c r="D37" s="125"/>
      <c r="E37" s="124"/>
      <c r="F37" s="124"/>
      <c r="G37" s="124"/>
      <c r="H37" s="124"/>
      <c r="I37" s="124"/>
      <c r="J37" s="123"/>
      <c r="K37" s="125"/>
      <c r="L37" s="125"/>
      <c r="M37" s="123"/>
      <c r="N37" s="126" t="str">
        <f aca="true">IF(OR(J37="",L37="Abgeschlossen",L37="Storniert"),"",MAX(0,TODAY()-J37))</f>
        <v/>
      </c>
      <c r="O37" s="124"/>
    </row>
    <row r="38" customFormat="false" ht="15" hidden="false" customHeight="false" outlineLevel="0" collapsed="false">
      <c r="A38" s="122" t="n">
        <v>29</v>
      </c>
      <c r="B38" s="123"/>
      <c r="C38" s="124"/>
      <c r="D38" s="125"/>
      <c r="E38" s="124"/>
      <c r="F38" s="124"/>
      <c r="G38" s="124"/>
      <c r="H38" s="124"/>
      <c r="I38" s="124"/>
      <c r="J38" s="123"/>
      <c r="K38" s="125"/>
      <c r="L38" s="125"/>
      <c r="M38" s="123"/>
      <c r="N38" s="126" t="str">
        <f aca="true">IF(OR(J38="",L38="Abgeschlossen",L38="Storniert"),"",MAX(0,TODAY()-J38))</f>
        <v/>
      </c>
      <c r="O38" s="124"/>
    </row>
    <row r="39" customFormat="false" ht="15" hidden="false" customHeight="false" outlineLevel="0" collapsed="false">
      <c r="A39" s="122" t="n">
        <v>30</v>
      </c>
      <c r="B39" s="123"/>
      <c r="C39" s="124"/>
      <c r="D39" s="125"/>
      <c r="E39" s="124"/>
      <c r="F39" s="124"/>
      <c r="G39" s="124"/>
      <c r="H39" s="124"/>
      <c r="I39" s="124"/>
      <c r="J39" s="123"/>
      <c r="K39" s="125"/>
      <c r="L39" s="125"/>
      <c r="M39" s="123"/>
      <c r="N39" s="126" t="str">
        <f aca="true">IF(OR(J39="",L39="Abgeschlossen",L39="Storniert"),"",MAX(0,TODAY()-J39))</f>
        <v/>
      </c>
      <c r="O39" s="124"/>
    </row>
    <row r="40" customFormat="false" ht="15" hidden="false" customHeight="false" outlineLevel="0" collapsed="false">
      <c r="A40" s="122" t="n">
        <v>31</v>
      </c>
      <c r="B40" s="123"/>
      <c r="C40" s="124"/>
      <c r="D40" s="125"/>
      <c r="E40" s="124"/>
      <c r="F40" s="124"/>
      <c r="G40" s="124"/>
      <c r="H40" s="124"/>
      <c r="I40" s="124"/>
      <c r="J40" s="123"/>
      <c r="K40" s="125"/>
      <c r="L40" s="125"/>
      <c r="M40" s="123"/>
      <c r="N40" s="126" t="str">
        <f aca="true">IF(OR(J40="",L40="Abgeschlossen",L40="Storniert"),"",MAX(0,TODAY()-J40))</f>
        <v/>
      </c>
      <c r="O40" s="124"/>
    </row>
    <row r="41" customFormat="false" ht="15" hidden="false" customHeight="false" outlineLevel="0" collapsed="false">
      <c r="A41" s="122" t="n">
        <v>32</v>
      </c>
      <c r="B41" s="123"/>
      <c r="C41" s="124"/>
      <c r="D41" s="125"/>
      <c r="E41" s="124"/>
      <c r="F41" s="124"/>
      <c r="G41" s="124"/>
      <c r="H41" s="124"/>
      <c r="I41" s="124"/>
      <c r="J41" s="123"/>
      <c r="K41" s="125"/>
      <c r="L41" s="125"/>
      <c r="M41" s="123"/>
      <c r="N41" s="126" t="str">
        <f aca="true">IF(OR(J41="",L41="Abgeschlossen",L41="Storniert"),"",MAX(0,TODAY()-J41))</f>
        <v/>
      </c>
      <c r="O41" s="124"/>
    </row>
    <row r="42" customFormat="false" ht="15" hidden="false" customHeight="false" outlineLevel="0" collapsed="false">
      <c r="A42" s="122" t="n">
        <v>33</v>
      </c>
      <c r="B42" s="123"/>
      <c r="C42" s="124"/>
      <c r="D42" s="125"/>
      <c r="E42" s="124"/>
      <c r="F42" s="124"/>
      <c r="G42" s="124"/>
      <c r="H42" s="124"/>
      <c r="I42" s="124"/>
      <c r="J42" s="123"/>
      <c r="K42" s="125"/>
      <c r="L42" s="125"/>
      <c r="M42" s="123"/>
      <c r="N42" s="126" t="str">
        <f aca="true">IF(OR(J42="",L42="Abgeschlossen",L42="Storniert"),"",MAX(0,TODAY()-J42))</f>
        <v/>
      </c>
      <c r="O42" s="124"/>
    </row>
    <row r="43" customFormat="false" ht="15" hidden="false" customHeight="false" outlineLevel="0" collapsed="false">
      <c r="A43" s="122" t="n">
        <v>34</v>
      </c>
      <c r="B43" s="123"/>
      <c r="C43" s="124"/>
      <c r="D43" s="125"/>
      <c r="E43" s="124"/>
      <c r="F43" s="124"/>
      <c r="G43" s="124"/>
      <c r="H43" s="124"/>
      <c r="I43" s="124"/>
      <c r="J43" s="123"/>
      <c r="K43" s="125"/>
      <c r="L43" s="125"/>
      <c r="M43" s="123"/>
      <c r="N43" s="126" t="str">
        <f aca="true">IF(OR(J43="",L43="Abgeschlossen",L43="Storniert"),"",MAX(0,TODAY()-J43))</f>
        <v/>
      </c>
      <c r="O43" s="124"/>
    </row>
    <row r="44" customFormat="false" ht="15" hidden="false" customHeight="false" outlineLevel="0" collapsed="false">
      <c r="A44" s="122" t="n">
        <v>35</v>
      </c>
      <c r="B44" s="123"/>
      <c r="C44" s="124"/>
      <c r="D44" s="125"/>
      <c r="E44" s="124"/>
      <c r="F44" s="124"/>
      <c r="G44" s="124"/>
      <c r="H44" s="124"/>
      <c r="I44" s="124"/>
      <c r="J44" s="123"/>
      <c r="K44" s="125"/>
      <c r="L44" s="125"/>
      <c r="M44" s="123"/>
      <c r="N44" s="126" t="str">
        <f aca="true">IF(OR(J44="",L44="Abgeschlossen",L44="Storniert"),"",MAX(0,TODAY()-J44))</f>
        <v/>
      </c>
      <c r="O44" s="124"/>
    </row>
    <row r="45" customFormat="false" ht="15" hidden="false" customHeight="false" outlineLevel="0" collapsed="false">
      <c r="A45" s="122" t="n">
        <v>36</v>
      </c>
      <c r="B45" s="123"/>
      <c r="C45" s="124"/>
      <c r="D45" s="125"/>
      <c r="E45" s="124"/>
      <c r="F45" s="124"/>
      <c r="G45" s="124"/>
      <c r="H45" s="124"/>
      <c r="I45" s="124"/>
      <c r="J45" s="123"/>
      <c r="K45" s="125"/>
      <c r="L45" s="125"/>
      <c r="M45" s="123"/>
      <c r="N45" s="126" t="str">
        <f aca="true">IF(OR(J45="",L45="Abgeschlossen",L45="Storniert"),"",MAX(0,TODAY()-J45))</f>
        <v/>
      </c>
      <c r="O45" s="124"/>
    </row>
    <row r="46" customFormat="false" ht="15" hidden="false" customHeight="false" outlineLevel="0" collapsed="false">
      <c r="A46" s="122" t="n">
        <v>37</v>
      </c>
      <c r="B46" s="123"/>
      <c r="C46" s="124"/>
      <c r="D46" s="125"/>
      <c r="E46" s="124"/>
      <c r="F46" s="124"/>
      <c r="G46" s="124"/>
      <c r="H46" s="124"/>
      <c r="I46" s="124"/>
      <c r="J46" s="123"/>
      <c r="K46" s="125"/>
      <c r="L46" s="125"/>
      <c r="M46" s="123"/>
      <c r="N46" s="126" t="str">
        <f aca="true">IF(OR(J46="",L46="Abgeschlossen",L46="Storniert"),"",MAX(0,TODAY()-J46))</f>
        <v/>
      </c>
      <c r="O46" s="124"/>
    </row>
    <row r="47" customFormat="false" ht="15" hidden="false" customHeight="false" outlineLevel="0" collapsed="false">
      <c r="A47" s="122" t="n">
        <v>38</v>
      </c>
      <c r="B47" s="123"/>
      <c r="C47" s="124"/>
      <c r="D47" s="125"/>
      <c r="E47" s="124"/>
      <c r="F47" s="124"/>
      <c r="G47" s="124"/>
      <c r="H47" s="124"/>
      <c r="I47" s="124"/>
      <c r="J47" s="123"/>
      <c r="K47" s="125"/>
      <c r="L47" s="125"/>
      <c r="M47" s="123"/>
      <c r="N47" s="126" t="str">
        <f aca="true">IF(OR(J47="",L47="Abgeschlossen",L47="Storniert"),"",MAX(0,TODAY()-J47))</f>
        <v/>
      </c>
      <c r="O47" s="124"/>
    </row>
    <row r="48" customFormat="false" ht="15" hidden="false" customHeight="false" outlineLevel="0" collapsed="false">
      <c r="A48" s="122" t="n">
        <v>39</v>
      </c>
      <c r="B48" s="123"/>
      <c r="C48" s="124"/>
      <c r="D48" s="125"/>
      <c r="E48" s="124"/>
      <c r="F48" s="124"/>
      <c r="G48" s="124"/>
      <c r="H48" s="124"/>
      <c r="I48" s="124"/>
      <c r="J48" s="123"/>
      <c r="K48" s="125"/>
      <c r="L48" s="125"/>
      <c r="M48" s="123"/>
      <c r="N48" s="126" t="str">
        <f aca="true">IF(OR(J48="",L48="Abgeschlossen",L48="Storniert"),"",MAX(0,TODAY()-J48))</f>
        <v/>
      </c>
      <c r="O48" s="124"/>
    </row>
    <row r="49" customFormat="false" ht="15" hidden="false" customHeight="false" outlineLevel="0" collapsed="false">
      <c r="A49" s="122" t="n">
        <v>40</v>
      </c>
      <c r="B49" s="123"/>
      <c r="C49" s="124"/>
      <c r="D49" s="125"/>
      <c r="E49" s="124"/>
      <c r="F49" s="124"/>
      <c r="G49" s="124"/>
      <c r="H49" s="124"/>
      <c r="I49" s="124"/>
      <c r="J49" s="123"/>
      <c r="K49" s="125"/>
      <c r="L49" s="125"/>
      <c r="M49" s="123"/>
      <c r="N49" s="126" t="str">
        <f aca="true">IF(OR(J49="",L49="Abgeschlossen",L49="Storniert"),"",MAX(0,TODAY()-J49))</f>
        <v/>
      </c>
      <c r="O49" s="124"/>
    </row>
    <row r="50" customFormat="false" ht="15" hidden="false" customHeight="false" outlineLevel="0" collapsed="false">
      <c r="A50" s="122" t="n">
        <v>41</v>
      </c>
      <c r="B50" s="123"/>
      <c r="C50" s="124"/>
      <c r="D50" s="125"/>
      <c r="E50" s="124"/>
      <c r="F50" s="124"/>
      <c r="G50" s="124"/>
      <c r="H50" s="124"/>
      <c r="I50" s="124"/>
      <c r="J50" s="123"/>
      <c r="K50" s="125"/>
      <c r="L50" s="125"/>
      <c r="M50" s="123"/>
      <c r="N50" s="126" t="str">
        <f aca="true">IF(OR(J50="",L50="Abgeschlossen",L50="Storniert"),"",MAX(0,TODAY()-J50))</f>
        <v/>
      </c>
      <c r="O50" s="124"/>
    </row>
    <row r="51" customFormat="false" ht="15" hidden="false" customHeight="false" outlineLevel="0" collapsed="false">
      <c r="A51" s="122" t="n">
        <v>42</v>
      </c>
      <c r="B51" s="123"/>
      <c r="C51" s="124"/>
      <c r="D51" s="125"/>
      <c r="E51" s="124"/>
      <c r="F51" s="124"/>
      <c r="G51" s="124"/>
      <c r="H51" s="124"/>
      <c r="I51" s="124"/>
      <c r="J51" s="123"/>
      <c r="K51" s="125"/>
      <c r="L51" s="125"/>
      <c r="M51" s="123"/>
      <c r="N51" s="126" t="str">
        <f aca="true">IF(OR(J51="",L51="Abgeschlossen",L51="Storniert"),"",MAX(0,TODAY()-J51))</f>
        <v/>
      </c>
      <c r="O51" s="124"/>
    </row>
    <row r="52" customFormat="false" ht="15" hidden="false" customHeight="false" outlineLevel="0" collapsed="false">
      <c r="A52" s="122" t="n">
        <v>43</v>
      </c>
      <c r="B52" s="123"/>
      <c r="C52" s="124"/>
      <c r="D52" s="125"/>
      <c r="E52" s="124"/>
      <c r="F52" s="124"/>
      <c r="G52" s="124"/>
      <c r="H52" s="124"/>
      <c r="I52" s="124"/>
      <c r="J52" s="123"/>
      <c r="K52" s="125"/>
      <c r="L52" s="125"/>
      <c r="M52" s="123"/>
      <c r="N52" s="126" t="str">
        <f aca="true">IF(OR(J52="",L52="Abgeschlossen",L52="Storniert"),"",MAX(0,TODAY()-J52))</f>
        <v/>
      </c>
      <c r="O52" s="124"/>
    </row>
    <row r="53" customFormat="false" ht="15" hidden="false" customHeight="false" outlineLevel="0" collapsed="false">
      <c r="A53" s="122" t="n">
        <v>44</v>
      </c>
      <c r="B53" s="123"/>
      <c r="C53" s="124"/>
      <c r="D53" s="125"/>
      <c r="E53" s="124"/>
      <c r="F53" s="124"/>
      <c r="G53" s="124"/>
      <c r="H53" s="124"/>
      <c r="I53" s="124"/>
      <c r="J53" s="123"/>
      <c r="K53" s="125"/>
      <c r="L53" s="125"/>
      <c r="M53" s="123"/>
      <c r="N53" s="126" t="str">
        <f aca="true">IF(OR(J53="",L53="Abgeschlossen",L53="Storniert"),"",MAX(0,TODAY()-J53))</f>
        <v/>
      </c>
      <c r="O53" s="124"/>
    </row>
    <row r="54" customFormat="false" ht="15" hidden="false" customHeight="false" outlineLevel="0" collapsed="false">
      <c r="A54" s="122" t="n">
        <v>45</v>
      </c>
      <c r="B54" s="123"/>
      <c r="C54" s="124"/>
      <c r="D54" s="125"/>
      <c r="E54" s="124"/>
      <c r="F54" s="124"/>
      <c r="G54" s="124"/>
      <c r="H54" s="124"/>
      <c r="I54" s="124"/>
      <c r="J54" s="123"/>
      <c r="K54" s="125"/>
      <c r="L54" s="125"/>
      <c r="M54" s="123"/>
      <c r="N54" s="126" t="str">
        <f aca="true">IF(OR(J54="",L54="Abgeschlossen",L54="Storniert"),"",MAX(0,TODAY()-J54))</f>
        <v/>
      </c>
      <c r="O54" s="124"/>
    </row>
    <row r="55" customFormat="false" ht="15" hidden="false" customHeight="false" outlineLevel="0" collapsed="false">
      <c r="A55" s="122" t="n">
        <v>46</v>
      </c>
      <c r="B55" s="123"/>
      <c r="C55" s="124"/>
      <c r="D55" s="125"/>
      <c r="E55" s="124"/>
      <c r="F55" s="124"/>
      <c r="G55" s="124"/>
      <c r="H55" s="124"/>
      <c r="I55" s="124"/>
      <c r="J55" s="123"/>
      <c r="K55" s="125"/>
      <c r="L55" s="125"/>
      <c r="M55" s="123"/>
      <c r="N55" s="126" t="str">
        <f aca="true">IF(OR(J55="",L55="Abgeschlossen",L55="Storniert"),"",MAX(0,TODAY()-J55))</f>
        <v/>
      </c>
      <c r="O55" s="124"/>
    </row>
    <row r="56" customFormat="false" ht="15" hidden="false" customHeight="false" outlineLevel="0" collapsed="false">
      <c r="A56" s="122" t="n">
        <v>47</v>
      </c>
      <c r="B56" s="123"/>
      <c r="C56" s="124"/>
      <c r="D56" s="125"/>
      <c r="E56" s="124"/>
      <c r="F56" s="124"/>
      <c r="G56" s="124"/>
      <c r="H56" s="124"/>
      <c r="I56" s="124"/>
      <c r="J56" s="123"/>
      <c r="K56" s="125"/>
      <c r="L56" s="125"/>
      <c r="M56" s="123"/>
      <c r="N56" s="126" t="str">
        <f aca="true">IF(OR(J56="",L56="Abgeschlossen",L56="Storniert"),"",MAX(0,TODAY()-J56))</f>
        <v/>
      </c>
      <c r="O56" s="124"/>
    </row>
    <row r="57" customFormat="false" ht="15" hidden="false" customHeight="false" outlineLevel="0" collapsed="false">
      <c r="A57" s="122" t="n">
        <v>48</v>
      </c>
      <c r="B57" s="123"/>
      <c r="C57" s="124"/>
      <c r="D57" s="125"/>
      <c r="E57" s="124"/>
      <c r="F57" s="124"/>
      <c r="G57" s="124"/>
      <c r="H57" s="124"/>
      <c r="I57" s="124"/>
      <c r="J57" s="123"/>
      <c r="K57" s="125"/>
      <c r="L57" s="125"/>
      <c r="M57" s="123"/>
      <c r="N57" s="126" t="str">
        <f aca="true">IF(OR(J57="",L57="Abgeschlossen",L57="Storniert"),"",MAX(0,TODAY()-J57))</f>
        <v/>
      </c>
      <c r="O57" s="124"/>
    </row>
    <row r="58" customFormat="false" ht="15" hidden="false" customHeight="false" outlineLevel="0" collapsed="false">
      <c r="A58" s="122" t="n">
        <v>49</v>
      </c>
      <c r="B58" s="123"/>
      <c r="C58" s="124"/>
      <c r="D58" s="125"/>
      <c r="E58" s="124"/>
      <c r="F58" s="124"/>
      <c r="G58" s="124"/>
      <c r="H58" s="124"/>
      <c r="I58" s="124"/>
      <c r="J58" s="123"/>
      <c r="K58" s="125"/>
      <c r="L58" s="125"/>
      <c r="M58" s="123"/>
      <c r="N58" s="126" t="str">
        <f aca="true">IF(OR(J58="",L58="Abgeschlossen",L58="Storniert"),"",MAX(0,TODAY()-J58))</f>
        <v/>
      </c>
      <c r="O58" s="124"/>
    </row>
    <row r="59" customFormat="false" ht="15" hidden="false" customHeight="false" outlineLevel="0" collapsed="false">
      <c r="A59" s="122" t="n">
        <v>50</v>
      </c>
      <c r="B59" s="123"/>
      <c r="C59" s="124"/>
      <c r="D59" s="125"/>
      <c r="E59" s="124"/>
      <c r="F59" s="124"/>
      <c r="G59" s="124"/>
      <c r="H59" s="124"/>
      <c r="I59" s="124"/>
      <c r="J59" s="123"/>
      <c r="K59" s="125"/>
      <c r="L59" s="125"/>
      <c r="M59" s="123"/>
      <c r="N59" s="126" t="str">
        <f aca="true">IF(OR(J59="",L59="Abgeschlossen",L59="Storniert"),"",MAX(0,TODAY()-J59))</f>
        <v/>
      </c>
      <c r="O59" s="124"/>
    </row>
    <row r="60" customFormat="false" ht="15" hidden="false" customHeight="false" outlineLevel="0" collapsed="false">
      <c r="A60" s="122" t="n">
        <v>51</v>
      </c>
      <c r="B60" s="123"/>
      <c r="C60" s="124"/>
      <c r="D60" s="125"/>
      <c r="E60" s="124"/>
      <c r="F60" s="124"/>
      <c r="G60" s="124"/>
      <c r="H60" s="124"/>
      <c r="I60" s="124"/>
      <c r="J60" s="123"/>
      <c r="K60" s="125"/>
      <c r="L60" s="125"/>
      <c r="M60" s="123"/>
      <c r="N60" s="126" t="str">
        <f aca="true">IF(OR(J60="",L60="Abgeschlossen",L60="Storniert"),"",MAX(0,TODAY()-J60))</f>
        <v/>
      </c>
      <c r="O60" s="124"/>
    </row>
    <row r="61" customFormat="false" ht="15" hidden="false" customHeight="false" outlineLevel="0" collapsed="false">
      <c r="A61" s="122" t="n">
        <v>52</v>
      </c>
      <c r="B61" s="123"/>
      <c r="C61" s="124"/>
      <c r="D61" s="125"/>
      <c r="E61" s="124"/>
      <c r="F61" s="124"/>
      <c r="G61" s="124"/>
      <c r="H61" s="124"/>
      <c r="I61" s="124"/>
      <c r="J61" s="123"/>
      <c r="K61" s="125"/>
      <c r="L61" s="125"/>
      <c r="M61" s="123"/>
      <c r="N61" s="126" t="str">
        <f aca="true">IF(OR(J61="",L61="Abgeschlossen",L61="Storniert"),"",MAX(0,TODAY()-J61))</f>
        <v/>
      </c>
      <c r="O61" s="124"/>
    </row>
    <row r="62" customFormat="false" ht="15" hidden="false" customHeight="false" outlineLevel="0" collapsed="false">
      <c r="A62" s="122" t="n">
        <v>53</v>
      </c>
      <c r="B62" s="123"/>
      <c r="C62" s="124"/>
      <c r="D62" s="125"/>
      <c r="E62" s="124"/>
      <c r="F62" s="124"/>
      <c r="G62" s="124"/>
      <c r="H62" s="124"/>
      <c r="I62" s="124"/>
      <c r="J62" s="123"/>
      <c r="K62" s="125"/>
      <c r="L62" s="125"/>
      <c r="M62" s="123"/>
      <c r="N62" s="126" t="str">
        <f aca="true">IF(OR(J62="",L62="Abgeschlossen",L62="Storniert"),"",MAX(0,TODAY()-J62))</f>
        <v/>
      </c>
      <c r="O62" s="124"/>
    </row>
    <row r="63" customFormat="false" ht="15" hidden="false" customHeight="false" outlineLevel="0" collapsed="false">
      <c r="A63" s="122" t="n">
        <v>54</v>
      </c>
      <c r="B63" s="123"/>
      <c r="C63" s="124"/>
      <c r="D63" s="125"/>
      <c r="E63" s="124"/>
      <c r="F63" s="124"/>
      <c r="G63" s="124"/>
      <c r="H63" s="124"/>
      <c r="I63" s="124"/>
      <c r="J63" s="123"/>
      <c r="K63" s="125"/>
      <c r="L63" s="125"/>
      <c r="M63" s="123"/>
      <c r="N63" s="126" t="str">
        <f aca="true">IF(OR(J63="",L63="Abgeschlossen",L63="Storniert"),"",MAX(0,TODAY()-J63))</f>
        <v/>
      </c>
      <c r="O63" s="124"/>
    </row>
    <row r="64" customFormat="false" ht="15" hidden="false" customHeight="false" outlineLevel="0" collapsed="false">
      <c r="A64" s="122" t="n">
        <v>55</v>
      </c>
      <c r="B64" s="123"/>
      <c r="C64" s="124"/>
      <c r="D64" s="125"/>
      <c r="E64" s="124"/>
      <c r="F64" s="124"/>
      <c r="G64" s="124"/>
      <c r="H64" s="124"/>
      <c r="I64" s="124"/>
      <c r="J64" s="123"/>
      <c r="K64" s="125"/>
      <c r="L64" s="125"/>
      <c r="M64" s="123"/>
      <c r="N64" s="126" t="str">
        <f aca="true">IF(OR(J64="",L64="Abgeschlossen",L64="Storniert"),"",MAX(0,TODAY()-J64))</f>
        <v/>
      </c>
      <c r="O64" s="124"/>
    </row>
    <row r="65" customFormat="false" ht="15" hidden="false" customHeight="false" outlineLevel="0" collapsed="false">
      <c r="A65" s="122" t="n">
        <v>56</v>
      </c>
      <c r="B65" s="123"/>
      <c r="C65" s="124"/>
      <c r="D65" s="125"/>
      <c r="E65" s="124"/>
      <c r="F65" s="124"/>
      <c r="G65" s="124"/>
      <c r="H65" s="124"/>
      <c r="I65" s="124"/>
      <c r="J65" s="123"/>
      <c r="K65" s="125"/>
      <c r="L65" s="125"/>
      <c r="M65" s="123"/>
      <c r="N65" s="126" t="str">
        <f aca="true">IF(OR(J65="",L65="Abgeschlossen",L65="Storniert"),"",MAX(0,TODAY()-J65))</f>
        <v/>
      </c>
      <c r="O65" s="124"/>
    </row>
    <row r="66" customFormat="false" ht="15" hidden="false" customHeight="false" outlineLevel="0" collapsed="false">
      <c r="A66" s="122" t="n">
        <v>57</v>
      </c>
      <c r="B66" s="123"/>
      <c r="C66" s="124"/>
      <c r="D66" s="125"/>
      <c r="E66" s="124"/>
      <c r="F66" s="124"/>
      <c r="G66" s="124"/>
      <c r="H66" s="124"/>
      <c r="I66" s="124"/>
      <c r="J66" s="123"/>
      <c r="K66" s="125"/>
      <c r="L66" s="125"/>
      <c r="M66" s="123"/>
      <c r="N66" s="126" t="str">
        <f aca="true">IF(OR(J66="",L66="Abgeschlossen",L66="Storniert"),"",MAX(0,TODAY()-J66))</f>
        <v/>
      </c>
      <c r="O66" s="124"/>
    </row>
    <row r="67" customFormat="false" ht="15" hidden="false" customHeight="false" outlineLevel="0" collapsed="false">
      <c r="A67" s="122" t="n">
        <v>58</v>
      </c>
      <c r="B67" s="123"/>
      <c r="C67" s="124"/>
      <c r="D67" s="125"/>
      <c r="E67" s="124"/>
      <c r="F67" s="124"/>
      <c r="G67" s="124"/>
      <c r="H67" s="124"/>
      <c r="I67" s="124"/>
      <c r="J67" s="123"/>
      <c r="K67" s="125"/>
      <c r="L67" s="125"/>
      <c r="M67" s="123"/>
      <c r="N67" s="126" t="str">
        <f aca="true">IF(OR(J67="",L67="Abgeschlossen",L67="Storniert"),"",MAX(0,TODAY()-J67))</f>
        <v/>
      </c>
      <c r="O67" s="124"/>
    </row>
    <row r="68" customFormat="false" ht="15" hidden="false" customHeight="false" outlineLevel="0" collapsed="false">
      <c r="A68" s="122" t="n">
        <v>59</v>
      </c>
      <c r="B68" s="123"/>
      <c r="C68" s="124"/>
      <c r="D68" s="125"/>
      <c r="E68" s="124"/>
      <c r="F68" s="124"/>
      <c r="G68" s="124"/>
      <c r="H68" s="124"/>
      <c r="I68" s="124"/>
      <c r="J68" s="123"/>
      <c r="K68" s="125"/>
      <c r="L68" s="125"/>
      <c r="M68" s="123"/>
      <c r="N68" s="126" t="str">
        <f aca="true">IF(OR(J68="",L68="Abgeschlossen",L68="Storniert"),"",MAX(0,TODAY()-J68))</f>
        <v/>
      </c>
      <c r="O68" s="124"/>
    </row>
    <row r="69" customFormat="false" ht="15" hidden="false" customHeight="false" outlineLevel="0" collapsed="false">
      <c r="A69" s="122" t="n">
        <v>60</v>
      </c>
      <c r="B69" s="123"/>
      <c r="C69" s="124"/>
      <c r="D69" s="125"/>
      <c r="E69" s="124"/>
      <c r="F69" s="124"/>
      <c r="G69" s="124"/>
      <c r="H69" s="124"/>
      <c r="I69" s="124"/>
      <c r="J69" s="123"/>
      <c r="K69" s="125"/>
      <c r="L69" s="125"/>
      <c r="M69" s="123"/>
      <c r="N69" s="126" t="str">
        <f aca="true">IF(OR(J69="",L69="Abgeschlossen",L69="Storniert"),"",MAX(0,TODAY()-J69))</f>
        <v/>
      </c>
      <c r="O69" s="124"/>
    </row>
    <row r="70" customFormat="false" ht="15" hidden="false" customHeight="false" outlineLevel="0" collapsed="false">
      <c r="A70" s="122" t="n">
        <v>61</v>
      </c>
      <c r="B70" s="123"/>
      <c r="C70" s="124"/>
      <c r="D70" s="125"/>
      <c r="E70" s="124"/>
      <c r="F70" s="124"/>
      <c r="G70" s="124"/>
      <c r="H70" s="124"/>
      <c r="I70" s="124"/>
      <c r="J70" s="123"/>
      <c r="K70" s="125"/>
      <c r="L70" s="125"/>
      <c r="M70" s="123"/>
      <c r="N70" s="126" t="str">
        <f aca="true">IF(OR(J70="",L70="Abgeschlossen",L70="Storniert"),"",MAX(0,TODAY()-J70))</f>
        <v/>
      </c>
      <c r="O70" s="124"/>
    </row>
    <row r="71" customFormat="false" ht="15" hidden="false" customHeight="false" outlineLevel="0" collapsed="false">
      <c r="A71" s="122" t="n">
        <v>62</v>
      </c>
      <c r="B71" s="123"/>
      <c r="C71" s="124"/>
      <c r="D71" s="125"/>
      <c r="E71" s="124"/>
      <c r="F71" s="124"/>
      <c r="G71" s="124"/>
      <c r="H71" s="124"/>
      <c r="I71" s="124"/>
      <c r="J71" s="123"/>
      <c r="K71" s="125"/>
      <c r="L71" s="125"/>
      <c r="M71" s="123"/>
      <c r="N71" s="126" t="str">
        <f aca="true">IF(OR(J71="",L71="Abgeschlossen",L71="Storniert"),"",MAX(0,TODAY()-J71))</f>
        <v/>
      </c>
      <c r="O71" s="124"/>
    </row>
    <row r="72" customFormat="false" ht="15" hidden="false" customHeight="false" outlineLevel="0" collapsed="false">
      <c r="A72" s="122" t="n">
        <v>63</v>
      </c>
      <c r="B72" s="123"/>
      <c r="C72" s="124"/>
      <c r="D72" s="125"/>
      <c r="E72" s="124"/>
      <c r="F72" s="124"/>
      <c r="G72" s="124"/>
      <c r="H72" s="124"/>
      <c r="I72" s="124"/>
      <c r="J72" s="123"/>
      <c r="K72" s="125"/>
      <c r="L72" s="125"/>
      <c r="M72" s="123"/>
      <c r="N72" s="126" t="str">
        <f aca="true">IF(OR(J72="",L72="Abgeschlossen",L72="Storniert"),"",MAX(0,TODAY()-J72))</f>
        <v/>
      </c>
      <c r="O72" s="124"/>
    </row>
    <row r="73" customFormat="false" ht="15" hidden="false" customHeight="false" outlineLevel="0" collapsed="false">
      <c r="A73" s="122" t="n">
        <v>64</v>
      </c>
      <c r="B73" s="123"/>
      <c r="C73" s="124"/>
      <c r="D73" s="125"/>
      <c r="E73" s="124"/>
      <c r="F73" s="124"/>
      <c r="G73" s="124"/>
      <c r="H73" s="124"/>
      <c r="I73" s="124"/>
      <c r="J73" s="123"/>
      <c r="K73" s="125"/>
      <c r="L73" s="125"/>
      <c r="M73" s="123"/>
      <c r="N73" s="126" t="str">
        <f aca="true">IF(OR(J73="",L73="Abgeschlossen",L73="Storniert"),"",MAX(0,TODAY()-J73))</f>
        <v/>
      </c>
      <c r="O73" s="124"/>
    </row>
    <row r="74" customFormat="false" ht="15" hidden="false" customHeight="false" outlineLevel="0" collapsed="false">
      <c r="A74" s="122" t="n">
        <v>65</v>
      </c>
      <c r="B74" s="123"/>
      <c r="C74" s="124"/>
      <c r="D74" s="125"/>
      <c r="E74" s="124"/>
      <c r="F74" s="124"/>
      <c r="G74" s="124"/>
      <c r="H74" s="124"/>
      <c r="I74" s="124"/>
      <c r="J74" s="123"/>
      <c r="K74" s="125"/>
      <c r="L74" s="125"/>
      <c r="M74" s="123"/>
      <c r="N74" s="126" t="str">
        <f aca="true">IF(OR(J74="",L74="Abgeschlossen",L74="Storniert"),"",MAX(0,TODAY()-J74))</f>
        <v/>
      </c>
      <c r="O74" s="124"/>
    </row>
    <row r="75" customFormat="false" ht="15" hidden="false" customHeight="false" outlineLevel="0" collapsed="false">
      <c r="A75" s="122" t="n">
        <v>66</v>
      </c>
      <c r="B75" s="123"/>
      <c r="C75" s="124"/>
      <c r="D75" s="125"/>
      <c r="E75" s="124"/>
      <c r="F75" s="124"/>
      <c r="G75" s="124"/>
      <c r="H75" s="124"/>
      <c r="I75" s="124"/>
      <c r="J75" s="123"/>
      <c r="K75" s="125"/>
      <c r="L75" s="125"/>
      <c r="M75" s="123"/>
      <c r="N75" s="126" t="str">
        <f aca="true">IF(OR(J75="",L75="Abgeschlossen",L75="Storniert"),"",MAX(0,TODAY()-J75))</f>
        <v/>
      </c>
      <c r="O75" s="124"/>
    </row>
    <row r="76" customFormat="false" ht="15" hidden="false" customHeight="false" outlineLevel="0" collapsed="false">
      <c r="A76" s="122" t="n">
        <v>67</v>
      </c>
      <c r="B76" s="123"/>
      <c r="C76" s="124"/>
      <c r="D76" s="125"/>
      <c r="E76" s="124"/>
      <c r="F76" s="124"/>
      <c r="G76" s="124"/>
      <c r="H76" s="124"/>
      <c r="I76" s="124"/>
      <c r="J76" s="123"/>
      <c r="K76" s="125"/>
      <c r="L76" s="125"/>
      <c r="M76" s="123"/>
      <c r="N76" s="126" t="str">
        <f aca="true">IF(OR(J76="",L76="Abgeschlossen",L76="Storniert"),"",MAX(0,TODAY()-J76))</f>
        <v/>
      </c>
      <c r="O76" s="124"/>
    </row>
    <row r="77" customFormat="false" ht="15" hidden="false" customHeight="false" outlineLevel="0" collapsed="false">
      <c r="A77" s="122" t="n">
        <v>68</v>
      </c>
      <c r="B77" s="123"/>
      <c r="C77" s="124"/>
      <c r="D77" s="125"/>
      <c r="E77" s="124"/>
      <c r="F77" s="124"/>
      <c r="G77" s="124"/>
      <c r="H77" s="124"/>
      <c r="I77" s="124"/>
      <c r="J77" s="123"/>
      <c r="K77" s="125"/>
      <c r="L77" s="125"/>
      <c r="M77" s="123"/>
      <c r="N77" s="126" t="str">
        <f aca="true">IF(OR(J77="",L77="Abgeschlossen",L77="Storniert"),"",MAX(0,TODAY()-J77))</f>
        <v/>
      </c>
      <c r="O77" s="124"/>
    </row>
    <row r="78" customFormat="false" ht="15" hidden="false" customHeight="false" outlineLevel="0" collapsed="false">
      <c r="A78" s="122" t="n">
        <v>69</v>
      </c>
      <c r="B78" s="123"/>
      <c r="C78" s="124"/>
      <c r="D78" s="125"/>
      <c r="E78" s="124"/>
      <c r="F78" s="124"/>
      <c r="G78" s="124"/>
      <c r="H78" s="124"/>
      <c r="I78" s="124"/>
      <c r="J78" s="123"/>
      <c r="K78" s="125"/>
      <c r="L78" s="125"/>
      <c r="M78" s="123"/>
      <c r="N78" s="126" t="str">
        <f aca="true">IF(OR(J78="",L78="Abgeschlossen",L78="Storniert"),"",MAX(0,TODAY()-J78))</f>
        <v/>
      </c>
      <c r="O78" s="124"/>
    </row>
    <row r="79" customFormat="false" ht="15" hidden="false" customHeight="false" outlineLevel="0" collapsed="false">
      <c r="A79" s="122" t="n">
        <v>70</v>
      </c>
      <c r="B79" s="123"/>
      <c r="C79" s="124"/>
      <c r="D79" s="125"/>
      <c r="E79" s="124"/>
      <c r="F79" s="124"/>
      <c r="G79" s="124"/>
      <c r="H79" s="124"/>
      <c r="I79" s="124"/>
      <c r="J79" s="123"/>
      <c r="K79" s="125"/>
      <c r="L79" s="125"/>
      <c r="M79" s="123"/>
      <c r="N79" s="126" t="str">
        <f aca="true">IF(OR(J79="",L79="Abgeschlossen",L79="Storniert"),"",MAX(0,TODAY()-J79))</f>
        <v/>
      </c>
      <c r="O79" s="124"/>
    </row>
    <row r="80" customFormat="false" ht="15" hidden="false" customHeight="false" outlineLevel="0" collapsed="false">
      <c r="A80" s="122" t="n">
        <v>71</v>
      </c>
      <c r="B80" s="123"/>
      <c r="C80" s="124"/>
      <c r="D80" s="125"/>
      <c r="E80" s="124"/>
      <c r="F80" s="124"/>
      <c r="G80" s="124"/>
      <c r="H80" s="124"/>
      <c r="I80" s="124"/>
      <c r="J80" s="123"/>
      <c r="K80" s="125"/>
      <c r="L80" s="125"/>
      <c r="M80" s="123"/>
      <c r="N80" s="126" t="str">
        <f aca="true">IF(OR(J80="",L80="Abgeschlossen",L80="Storniert"),"",MAX(0,TODAY()-J80))</f>
        <v/>
      </c>
      <c r="O80" s="124"/>
    </row>
    <row r="81" customFormat="false" ht="15" hidden="false" customHeight="false" outlineLevel="0" collapsed="false">
      <c r="A81" s="122" t="n">
        <v>72</v>
      </c>
      <c r="B81" s="123"/>
      <c r="C81" s="124"/>
      <c r="D81" s="125"/>
      <c r="E81" s="124"/>
      <c r="F81" s="124"/>
      <c r="G81" s="124"/>
      <c r="H81" s="124"/>
      <c r="I81" s="124"/>
      <c r="J81" s="123"/>
      <c r="K81" s="125"/>
      <c r="L81" s="125"/>
      <c r="M81" s="123"/>
      <c r="N81" s="126" t="str">
        <f aca="true">IF(OR(J81="",L81="Abgeschlossen",L81="Storniert"),"",MAX(0,TODAY()-J81))</f>
        <v/>
      </c>
      <c r="O81" s="124"/>
    </row>
    <row r="82" customFormat="false" ht="15" hidden="false" customHeight="false" outlineLevel="0" collapsed="false">
      <c r="A82" s="122" t="n">
        <v>73</v>
      </c>
      <c r="B82" s="123"/>
      <c r="C82" s="124"/>
      <c r="D82" s="125"/>
      <c r="E82" s="124"/>
      <c r="F82" s="124"/>
      <c r="G82" s="124"/>
      <c r="H82" s="124"/>
      <c r="I82" s="124"/>
      <c r="J82" s="123"/>
      <c r="K82" s="125"/>
      <c r="L82" s="125"/>
      <c r="M82" s="123"/>
      <c r="N82" s="126" t="str">
        <f aca="true">IF(OR(J82="",L82="Abgeschlossen",L82="Storniert"),"",MAX(0,TODAY()-J82))</f>
        <v/>
      </c>
      <c r="O82" s="124"/>
    </row>
    <row r="83" customFormat="false" ht="15" hidden="false" customHeight="false" outlineLevel="0" collapsed="false">
      <c r="A83" s="122" t="n">
        <v>74</v>
      </c>
      <c r="B83" s="123"/>
      <c r="C83" s="124"/>
      <c r="D83" s="125"/>
      <c r="E83" s="124"/>
      <c r="F83" s="124"/>
      <c r="G83" s="124"/>
      <c r="H83" s="124"/>
      <c r="I83" s="124"/>
      <c r="J83" s="123"/>
      <c r="K83" s="125"/>
      <c r="L83" s="125"/>
      <c r="M83" s="123"/>
      <c r="N83" s="126" t="str">
        <f aca="true">IF(OR(J83="",L83="Abgeschlossen",L83="Storniert"),"",MAX(0,TODAY()-J83))</f>
        <v/>
      </c>
      <c r="O83" s="124"/>
    </row>
    <row r="84" customFormat="false" ht="15" hidden="false" customHeight="false" outlineLevel="0" collapsed="false">
      <c r="A84" s="122" t="n">
        <v>75</v>
      </c>
      <c r="B84" s="123"/>
      <c r="C84" s="124"/>
      <c r="D84" s="125"/>
      <c r="E84" s="124"/>
      <c r="F84" s="124"/>
      <c r="G84" s="124"/>
      <c r="H84" s="124"/>
      <c r="I84" s="124"/>
      <c r="J84" s="123"/>
      <c r="K84" s="125"/>
      <c r="L84" s="125"/>
      <c r="M84" s="123"/>
      <c r="N84" s="126" t="str">
        <f aca="true">IF(OR(J84="",L84="Abgeschlossen",L84="Storniert"),"",MAX(0,TODAY()-J84))</f>
        <v/>
      </c>
      <c r="O84" s="124"/>
    </row>
    <row r="85" customFormat="false" ht="15" hidden="false" customHeight="false" outlineLevel="0" collapsed="false">
      <c r="A85" s="122" t="n">
        <v>76</v>
      </c>
      <c r="B85" s="123"/>
      <c r="C85" s="124"/>
      <c r="D85" s="125"/>
      <c r="E85" s="124"/>
      <c r="F85" s="124"/>
      <c r="G85" s="124"/>
      <c r="H85" s="124"/>
      <c r="I85" s="124"/>
      <c r="J85" s="123"/>
      <c r="K85" s="125"/>
      <c r="L85" s="125"/>
      <c r="M85" s="123"/>
      <c r="N85" s="126" t="str">
        <f aca="true">IF(OR(J85="",L85="Abgeschlossen",L85="Storniert"),"",MAX(0,TODAY()-J85))</f>
        <v/>
      </c>
      <c r="O85" s="124"/>
    </row>
    <row r="86" customFormat="false" ht="15" hidden="false" customHeight="false" outlineLevel="0" collapsed="false">
      <c r="A86" s="122" t="n">
        <v>77</v>
      </c>
      <c r="B86" s="123"/>
      <c r="C86" s="124"/>
      <c r="D86" s="125"/>
      <c r="E86" s="124"/>
      <c r="F86" s="124"/>
      <c r="G86" s="124"/>
      <c r="H86" s="124"/>
      <c r="I86" s="124"/>
      <c r="J86" s="123"/>
      <c r="K86" s="125"/>
      <c r="L86" s="125"/>
      <c r="M86" s="123"/>
      <c r="N86" s="126" t="str">
        <f aca="true">IF(OR(J86="",L86="Abgeschlossen",L86="Storniert"),"",MAX(0,TODAY()-J86))</f>
        <v/>
      </c>
      <c r="O86" s="124"/>
    </row>
    <row r="87" customFormat="false" ht="15" hidden="false" customHeight="false" outlineLevel="0" collapsed="false">
      <c r="A87" s="122" t="n">
        <v>78</v>
      </c>
      <c r="B87" s="123"/>
      <c r="C87" s="124"/>
      <c r="D87" s="125"/>
      <c r="E87" s="124"/>
      <c r="F87" s="124"/>
      <c r="G87" s="124"/>
      <c r="H87" s="124"/>
      <c r="I87" s="124"/>
      <c r="J87" s="123"/>
      <c r="K87" s="125"/>
      <c r="L87" s="125"/>
      <c r="M87" s="123"/>
      <c r="N87" s="126" t="str">
        <f aca="true">IF(OR(J87="",L87="Abgeschlossen",L87="Storniert"),"",MAX(0,TODAY()-J87))</f>
        <v/>
      </c>
      <c r="O87" s="124"/>
    </row>
    <row r="88" customFormat="false" ht="15" hidden="false" customHeight="false" outlineLevel="0" collapsed="false">
      <c r="A88" s="122" t="n">
        <v>79</v>
      </c>
      <c r="B88" s="123"/>
      <c r="C88" s="124"/>
      <c r="D88" s="125"/>
      <c r="E88" s="124"/>
      <c r="F88" s="124"/>
      <c r="G88" s="124"/>
      <c r="H88" s="124"/>
      <c r="I88" s="124"/>
      <c r="J88" s="123"/>
      <c r="K88" s="125"/>
      <c r="L88" s="125"/>
      <c r="M88" s="123"/>
      <c r="N88" s="126" t="str">
        <f aca="true">IF(OR(J88="",L88="Abgeschlossen",L88="Storniert"),"",MAX(0,TODAY()-J88))</f>
        <v/>
      </c>
      <c r="O88" s="124"/>
    </row>
    <row r="89" customFormat="false" ht="15" hidden="false" customHeight="false" outlineLevel="0" collapsed="false">
      <c r="A89" s="122" t="n">
        <v>80</v>
      </c>
      <c r="B89" s="123"/>
      <c r="C89" s="124"/>
      <c r="D89" s="125"/>
      <c r="E89" s="124"/>
      <c r="F89" s="124"/>
      <c r="G89" s="124"/>
      <c r="H89" s="124"/>
      <c r="I89" s="124"/>
      <c r="J89" s="123"/>
      <c r="K89" s="125"/>
      <c r="L89" s="125"/>
      <c r="M89" s="123"/>
      <c r="N89" s="126" t="str">
        <f aca="true">IF(OR(J89="",L89="Abgeschlossen",L89="Storniert"),"",MAX(0,TODAY()-J89))</f>
        <v/>
      </c>
      <c r="O89" s="124"/>
    </row>
    <row r="90" customFormat="false" ht="15" hidden="false" customHeight="false" outlineLevel="0" collapsed="false">
      <c r="A90" s="122" t="n">
        <v>81</v>
      </c>
      <c r="B90" s="123"/>
      <c r="C90" s="124"/>
      <c r="D90" s="125"/>
      <c r="E90" s="124"/>
      <c r="F90" s="124"/>
      <c r="G90" s="124"/>
      <c r="H90" s="124"/>
      <c r="I90" s="124"/>
      <c r="J90" s="123"/>
      <c r="K90" s="125"/>
      <c r="L90" s="125"/>
      <c r="M90" s="123"/>
      <c r="N90" s="126" t="str">
        <f aca="true">IF(OR(J90="",L90="Abgeschlossen",L90="Storniert"),"",MAX(0,TODAY()-J90))</f>
        <v/>
      </c>
      <c r="O90" s="124"/>
    </row>
    <row r="91" customFormat="false" ht="15" hidden="false" customHeight="false" outlineLevel="0" collapsed="false">
      <c r="A91" s="122" t="n">
        <v>82</v>
      </c>
      <c r="B91" s="123"/>
      <c r="C91" s="124"/>
      <c r="D91" s="125"/>
      <c r="E91" s="124"/>
      <c r="F91" s="124"/>
      <c r="G91" s="124"/>
      <c r="H91" s="124"/>
      <c r="I91" s="124"/>
      <c r="J91" s="123"/>
      <c r="K91" s="125"/>
      <c r="L91" s="125"/>
      <c r="M91" s="123"/>
      <c r="N91" s="126" t="str">
        <f aca="true">IF(OR(J91="",L91="Abgeschlossen",L91="Storniert"),"",MAX(0,TODAY()-J91))</f>
        <v/>
      </c>
      <c r="O91" s="124"/>
    </row>
    <row r="92" customFormat="false" ht="15" hidden="false" customHeight="false" outlineLevel="0" collapsed="false">
      <c r="A92" s="122" t="n">
        <v>83</v>
      </c>
      <c r="B92" s="123"/>
      <c r="C92" s="124"/>
      <c r="D92" s="125"/>
      <c r="E92" s="124"/>
      <c r="F92" s="124"/>
      <c r="G92" s="124"/>
      <c r="H92" s="124"/>
      <c r="I92" s="124"/>
      <c r="J92" s="123"/>
      <c r="K92" s="125"/>
      <c r="L92" s="125"/>
      <c r="M92" s="123"/>
      <c r="N92" s="126" t="str">
        <f aca="true">IF(OR(J92="",L92="Abgeschlossen",L92="Storniert"),"",MAX(0,TODAY()-J92))</f>
        <v/>
      </c>
      <c r="O92" s="124"/>
    </row>
    <row r="93" customFormat="false" ht="15" hidden="false" customHeight="false" outlineLevel="0" collapsed="false">
      <c r="A93" s="122" t="n">
        <v>84</v>
      </c>
      <c r="B93" s="123"/>
      <c r="C93" s="124"/>
      <c r="D93" s="125"/>
      <c r="E93" s="124"/>
      <c r="F93" s="124"/>
      <c r="G93" s="124"/>
      <c r="H93" s="124"/>
      <c r="I93" s="124"/>
      <c r="J93" s="123"/>
      <c r="K93" s="125"/>
      <c r="L93" s="125"/>
      <c r="M93" s="123"/>
      <c r="N93" s="126" t="str">
        <f aca="true">IF(OR(J93="",L93="Abgeschlossen",L93="Storniert"),"",MAX(0,TODAY()-J93))</f>
        <v/>
      </c>
      <c r="O93" s="124"/>
    </row>
    <row r="94" customFormat="false" ht="15" hidden="false" customHeight="false" outlineLevel="0" collapsed="false">
      <c r="A94" s="122" t="n">
        <v>85</v>
      </c>
      <c r="B94" s="123"/>
      <c r="C94" s="124"/>
      <c r="D94" s="125"/>
      <c r="E94" s="124"/>
      <c r="F94" s="124"/>
      <c r="G94" s="124"/>
      <c r="H94" s="124"/>
      <c r="I94" s="124"/>
      <c r="J94" s="123"/>
      <c r="K94" s="125"/>
      <c r="L94" s="125"/>
      <c r="M94" s="123"/>
      <c r="N94" s="126" t="str">
        <f aca="true">IF(OR(J94="",L94="Abgeschlossen",L94="Storniert"),"",MAX(0,TODAY()-J94))</f>
        <v/>
      </c>
      <c r="O94" s="124"/>
    </row>
    <row r="95" customFormat="false" ht="15" hidden="false" customHeight="false" outlineLevel="0" collapsed="false">
      <c r="A95" s="122" t="n">
        <v>86</v>
      </c>
      <c r="B95" s="123"/>
      <c r="C95" s="124"/>
      <c r="D95" s="125"/>
      <c r="E95" s="124"/>
      <c r="F95" s="124"/>
      <c r="G95" s="124"/>
      <c r="H95" s="124"/>
      <c r="I95" s="124"/>
      <c r="J95" s="123"/>
      <c r="K95" s="125"/>
      <c r="L95" s="125"/>
      <c r="M95" s="123"/>
      <c r="N95" s="126" t="str">
        <f aca="true">IF(OR(J95="",L95="Abgeschlossen",L95="Storniert"),"",MAX(0,TODAY()-J95))</f>
        <v/>
      </c>
      <c r="O95" s="124"/>
    </row>
    <row r="96" customFormat="false" ht="15" hidden="false" customHeight="false" outlineLevel="0" collapsed="false">
      <c r="A96" s="122" t="n">
        <v>87</v>
      </c>
      <c r="B96" s="123"/>
      <c r="C96" s="124"/>
      <c r="D96" s="125"/>
      <c r="E96" s="124"/>
      <c r="F96" s="124"/>
      <c r="G96" s="124"/>
      <c r="H96" s="124"/>
      <c r="I96" s="124"/>
      <c r="J96" s="123"/>
      <c r="K96" s="125"/>
      <c r="L96" s="125"/>
      <c r="M96" s="123"/>
      <c r="N96" s="126" t="str">
        <f aca="true">IF(OR(J96="",L96="Abgeschlossen",L96="Storniert"),"",MAX(0,TODAY()-J96))</f>
        <v/>
      </c>
      <c r="O96" s="124"/>
    </row>
    <row r="97" customFormat="false" ht="15" hidden="false" customHeight="false" outlineLevel="0" collapsed="false">
      <c r="A97" s="122" t="n">
        <v>88</v>
      </c>
      <c r="B97" s="123"/>
      <c r="C97" s="124"/>
      <c r="D97" s="125"/>
      <c r="E97" s="124"/>
      <c r="F97" s="124"/>
      <c r="G97" s="124"/>
      <c r="H97" s="124"/>
      <c r="I97" s="124"/>
      <c r="J97" s="123"/>
      <c r="K97" s="125"/>
      <c r="L97" s="125"/>
      <c r="M97" s="123"/>
      <c r="N97" s="126" t="str">
        <f aca="true">IF(OR(J97="",L97="Abgeschlossen",L97="Storniert"),"",MAX(0,TODAY()-J97))</f>
        <v/>
      </c>
      <c r="O97" s="124"/>
    </row>
    <row r="98" customFormat="false" ht="15" hidden="false" customHeight="false" outlineLevel="0" collapsed="false">
      <c r="A98" s="122" t="n">
        <v>89</v>
      </c>
      <c r="B98" s="123"/>
      <c r="C98" s="124"/>
      <c r="D98" s="125"/>
      <c r="E98" s="124"/>
      <c r="F98" s="124"/>
      <c r="G98" s="124"/>
      <c r="H98" s="124"/>
      <c r="I98" s="124"/>
      <c r="J98" s="123"/>
      <c r="K98" s="125"/>
      <c r="L98" s="125"/>
      <c r="M98" s="123"/>
      <c r="N98" s="126" t="str">
        <f aca="true">IF(OR(J98="",L98="Abgeschlossen",L98="Storniert"),"",MAX(0,TODAY()-J98))</f>
        <v/>
      </c>
      <c r="O98" s="124"/>
    </row>
    <row r="99" customFormat="false" ht="15" hidden="false" customHeight="false" outlineLevel="0" collapsed="false">
      <c r="A99" s="122" t="n">
        <v>90</v>
      </c>
      <c r="B99" s="123"/>
      <c r="C99" s="124"/>
      <c r="D99" s="125"/>
      <c r="E99" s="124"/>
      <c r="F99" s="124"/>
      <c r="G99" s="124"/>
      <c r="H99" s="124"/>
      <c r="I99" s="124"/>
      <c r="J99" s="123"/>
      <c r="K99" s="125"/>
      <c r="L99" s="125"/>
      <c r="M99" s="123"/>
      <c r="N99" s="126" t="str">
        <f aca="true">IF(OR(J99="",L99="Abgeschlossen",L99="Storniert"),"",MAX(0,TODAY()-J99))</f>
        <v/>
      </c>
      <c r="O99" s="124"/>
    </row>
    <row r="100" customFormat="false" ht="15" hidden="false" customHeight="false" outlineLevel="0" collapsed="false">
      <c r="A100" s="122" t="n">
        <v>91</v>
      </c>
      <c r="B100" s="123"/>
      <c r="C100" s="124"/>
      <c r="D100" s="125"/>
      <c r="E100" s="124"/>
      <c r="F100" s="124"/>
      <c r="G100" s="124"/>
      <c r="H100" s="124"/>
      <c r="I100" s="124"/>
      <c r="J100" s="123"/>
      <c r="K100" s="125"/>
      <c r="L100" s="125"/>
      <c r="M100" s="123"/>
      <c r="N100" s="126" t="str">
        <f aca="true">IF(OR(J100="",L100="Abgeschlossen",L100="Storniert"),"",MAX(0,TODAY()-J100))</f>
        <v/>
      </c>
      <c r="O100" s="124"/>
    </row>
    <row r="101" customFormat="false" ht="15" hidden="false" customHeight="false" outlineLevel="0" collapsed="false">
      <c r="A101" s="122" t="n">
        <v>92</v>
      </c>
      <c r="B101" s="123"/>
      <c r="C101" s="124"/>
      <c r="D101" s="125"/>
      <c r="E101" s="124"/>
      <c r="F101" s="124"/>
      <c r="G101" s="124"/>
      <c r="H101" s="124"/>
      <c r="I101" s="124"/>
      <c r="J101" s="123"/>
      <c r="K101" s="125"/>
      <c r="L101" s="125"/>
      <c r="M101" s="123"/>
      <c r="N101" s="126" t="str">
        <f aca="true">IF(OR(J101="",L101="Abgeschlossen",L101="Storniert"),"",MAX(0,TODAY()-J101))</f>
        <v/>
      </c>
      <c r="O101" s="124"/>
    </row>
    <row r="102" customFormat="false" ht="15" hidden="false" customHeight="false" outlineLevel="0" collapsed="false">
      <c r="A102" s="122" t="n">
        <v>93</v>
      </c>
      <c r="B102" s="123"/>
      <c r="C102" s="124"/>
      <c r="D102" s="125"/>
      <c r="E102" s="124"/>
      <c r="F102" s="124"/>
      <c r="G102" s="124"/>
      <c r="H102" s="124"/>
      <c r="I102" s="124"/>
      <c r="J102" s="123"/>
      <c r="K102" s="125"/>
      <c r="L102" s="125"/>
      <c r="M102" s="123"/>
      <c r="N102" s="126" t="str">
        <f aca="true">IF(OR(J102="",L102="Abgeschlossen",L102="Storniert"),"",MAX(0,TODAY()-J102))</f>
        <v/>
      </c>
      <c r="O102" s="124"/>
    </row>
    <row r="103" customFormat="false" ht="15" hidden="false" customHeight="false" outlineLevel="0" collapsed="false">
      <c r="A103" s="122" t="n">
        <v>94</v>
      </c>
      <c r="B103" s="123"/>
      <c r="C103" s="124"/>
      <c r="D103" s="125"/>
      <c r="E103" s="124"/>
      <c r="F103" s="124"/>
      <c r="G103" s="124"/>
      <c r="H103" s="124"/>
      <c r="I103" s="124"/>
      <c r="J103" s="123"/>
      <c r="K103" s="125"/>
      <c r="L103" s="125"/>
      <c r="M103" s="123"/>
      <c r="N103" s="126" t="str">
        <f aca="true">IF(OR(J103="",L103="Abgeschlossen",L103="Storniert"),"",MAX(0,TODAY()-J103))</f>
        <v/>
      </c>
      <c r="O103" s="124"/>
    </row>
    <row r="104" customFormat="false" ht="15" hidden="false" customHeight="false" outlineLevel="0" collapsed="false">
      <c r="A104" s="122" t="n">
        <v>95</v>
      </c>
      <c r="B104" s="123"/>
      <c r="C104" s="124"/>
      <c r="D104" s="125"/>
      <c r="E104" s="124"/>
      <c r="F104" s="124"/>
      <c r="G104" s="124"/>
      <c r="H104" s="124"/>
      <c r="I104" s="124"/>
      <c r="J104" s="123"/>
      <c r="K104" s="125"/>
      <c r="L104" s="125"/>
      <c r="M104" s="123"/>
      <c r="N104" s="126" t="str">
        <f aca="true">IF(OR(J104="",L104="Abgeschlossen",L104="Storniert"),"",MAX(0,TODAY()-J104))</f>
        <v/>
      </c>
      <c r="O104" s="124"/>
    </row>
    <row r="105" customFormat="false" ht="15" hidden="false" customHeight="false" outlineLevel="0" collapsed="false">
      <c r="A105" s="122" t="n">
        <v>96</v>
      </c>
      <c r="B105" s="123"/>
      <c r="C105" s="124"/>
      <c r="D105" s="125"/>
      <c r="E105" s="124"/>
      <c r="F105" s="124"/>
      <c r="G105" s="124"/>
      <c r="H105" s="124"/>
      <c r="I105" s="124"/>
      <c r="J105" s="123"/>
      <c r="K105" s="125"/>
      <c r="L105" s="125"/>
      <c r="M105" s="123"/>
      <c r="N105" s="126" t="str">
        <f aca="true">IF(OR(J105="",L105="Abgeschlossen",L105="Storniert"),"",MAX(0,TODAY()-J105))</f>
        <v/>
      </c>
      <c r="O105" s="124"/>
    </row>
    <row r="106" customFormat="false" ht="15" hidden="false" customHeight="false" outlineLevel="0" collapsed="false">
      <c r="A106" s="122" t="n">
        <v>97</v>
      </c>
      <c r="B106" s="123"/>
      <c r="C106" s="124"/>
      <c r="D106" s="125"/>
      <c r="E106" s="124"/>
      <c r="F106" s="124"/>
      <c r="G106" s="124"/>
      <c r="H106" s="124"/>
      <c r="I106" s="124"/>
      <c r="J106" s="123"/>
      <c r="K106" s="125"/>
      <c r="L106" s="125"/>
      <c r="M106" s="123"/>
      <c r="N106" s="126" t="str">
        <f aca="true">IF(OR(J106="",L106="Abgeschlossen",L106="Storniert"),"",MAX(0,TODAY()-J106))</f>
        <v/>
      </c>
      <c r="O106" s="124"/>
    </row>
    <row r="107" customFormat="false" ht="15" hidden="false" customHeight="false" outlineLevel="0" collapsed="false">
      <c r="A107" s="122" t="n">
        <v>98</v>
      </c>
      <c r="B107" s="123"/>
      <c r="C107" s="124"/>
      <c r="D107" s="125"/>
      <c r="E107" s="124"/>
      <c r="F107" s="124"/>
      <c r="G107" s="124"/>
      <c r="H107" s="124"/>
      <c r="I107" s="124"/>
      <c r="J107" s="123"/>
      <c r="K107" s="125"/>
      <c r="L107" s="125"/>
      <c r="M107" s="123"/>
      <c r="N107" s="126" t="str">
        <f aca="true">IF(OR(J107="",L107="Abgeschlossen",L107="Storniert"),"",MAX(0,TODAY()-J107))</f>
        <v/>
      </c>
      <c r="O107" s="124"/>
    </row>
    <row r="108" customFormat="false" ht="15" hidden="false" customHeight="false" outlineLevel="0" collapsed="false">
      <c r="A108" s="122" t="n">
        <v>99</v>
      </c>
      <c r="B108" s="123"/>
      <c r="C108" s="124"/>
      <c r="D108" s="125"/>
      <c r="E108" s="124"/>
      <c r="F108" s="124"/>
      <c r="G108" s="124"/>
      <c r="H108" s="124"/>
      <c r="I108" s="124"/>
      <c r="J108" s="123"/>
      <c r="K108" s="125"/>
      <c r="L108" s="125"/>
      <c r="M108" s="123"/>
      <c r="N108" s="126" t="str">
        <f aca="true">IF(OR(J108="",L108="Abgeschlossen",L108="Storniert"),"",MAX(0,TODAY()-J108))</f>
        <v/>
      </c>
      <c r="O108" s="124"/>
    </row>
    <row r="109" customFormat="false" ht="15" hidden="false" customHeight="false" outlineLevel="0" collapsed="false">
      <c r="A109" s="122" t="n">
        <v>100</v>
      </c>
      <c r="B109" s="123"/>
      <c r="C109" s="124"/>
      <c r="D109" s="125"/>
      <c r="E109" s="124"/>
      <c r="F109" s="124"/>
      <c r="G109" s="124"/>
      <c r="H109" s="124"/>
      <c r="I109" s="124"/>
      <c r="J109" s="123"/>
      <c r="K109" s="125"/>
      <c r="L109" s="125"/>
      <c r="M109" s="123"/>
      <c r="N109" s="126" t="str">
        <f aca="true">IF(OR(J109="",L109="Abgeschlossen",L109="Storniert"),"",MAX(0,TODAY()-J109))</f>
        <v/>
      </c>
      <c r="O109" s="124"/>
    </row>
    <row r="110" customFormat="false" ht="15" hidden="false" customHeight="false" outlineLevel="0" collapsed="false">
      <c r="A110" s="122" t="n">
        <v>101</v>
      </c>
      <c r="B110" s="123"/>
      <c r="C110" s="124"/>
      <c r="D110" s="125"/>
      <c r="E110" s="124"/>
      <c r="F110" s="124"/>
      <c r="G110" s="124"/>
      <c r="H110" s="124"/>
      <c r="I110" s="124"/>
      <c r="J110" s="123"/>
      <c r="K110" s="125"/>
      <c r="L110" s="125"/>
      <c r="M110" s="123"/>
      <c r="N110" s="126" t="str">
        <f aca="true">IF(OR(J110="",L110="Abgeschlossen",L110="Storniert"),"",MAX(0,TODAY()-J110))</f>
        <v/>
      </c>
      <c r="O110" s="124"/>
    </row>
    <row r="111" customFormat="false" ht="15" hidden="false" customHeight="false" outlineLevel="0" collapsed="false">
      <c r="A111" s="122" t="n">
        <v>102</v>
      </c>
      <c r="B111" s="123"/>
      <c r="C111" s="124"/>
      <c r="D111" s="125"/>
      <c r="E111" s="124"/>
      <c r="F111" s="124"/>
      <c r="G111" s="124"/>
      <c r="H111" s="124"/>
      <c r="I111" s="124"/>
      <c r="J111" s="123"/>
      <c r="K111" s="125"/>
      <c r="L111" s="125"/>
      <c r="M111" s="123"/>
      <c r="N111" s="126" t="str">
        <f aca="true">IF(OR(J111="",L111="Abgeschlossen",L111="Storniert"),"",MAX(0,TODAY()-J111))</f>
        <v/>
      </c>
      <c r="O111" s="124"/>
    </row>
    <row r="112" customFormat="false" ht="15" hidden="false" customHeight="false" outlineLevel="0" collapsed="false">
      <c r="A112" s="122" t="n">
        <v>103</v>
      </c>
      <c r="B112" s="123"/>
      <c r="C112" s="124"/>
      <c r="D112" s="125"/>
      <c r="E112" s="124"/>
      <c r="F112" s="124"/>
      <c r="G112" s="124"/>
      <c r="H112" s="124"/>
      <c r="I112" s="124"/>
      <c r="J112" s="123"/>
      <c r="K112" s="125"/>
      <c r="L112" s="125"/>
      <c r="M112" s="123"/>
      <c r="N112" s="126" t="str">
        <f aca="true">IF(OR(J112="",L112="Abgeschlossen",L112="Storniert"),"",MAX(0,TODAY()-J112))</f>
        <v/>
      </c>
      <c r="O112" s="124"/>
    </row>
    <row r="113" customFormat="false" ht="15" hidden="false" customHeight="false" outlineLevel="0" collapsed="false">
      <c r="A113" s="122" t="n">
        <v>104</v>
      </c>
      <c r="B113" s="123"/>
      <c r="C113" s="124"/>
      <c r="D113" s="125"/>
      <c r="E113" s="124"/>
      <c r="F113" s="124"/>
      <c r="G113" s="124"/>
      <c r="H113" s="124"/>
      <c r="I113" s="124"/>
      <c r="J113" s="123"/>
      <c r="K113" s="125"/>
      <c r="L113" s="125"/>
      <c r="M113" s="123"/>
      <c r="N113" s="126" t="str">
        <f aca="true">IF(OR(J113="",L113="Abgeschlossen",L113="Storniert"),"",MAX(0,TODAY()-J113))</f>
        <v/>
      </c>
      <c r="O113" s="124"/>
    </row>
    <row r="114" customFormat="false" ht="15" hidden="false" customHeight="false" outlineLevel="0" collapsed="false">
      <c r="A114" s="122" t="n">
        <v>105</v>
      </c>
      <c r="B114" s="123"/>
      <c r="C114" s="124"/>
      <c r="D114" s="125"/>
      <c r="E114" s="124"/>
      <c r="F114" s="124"/>
      <c r="G114" s="124"/>
      <c r="H114" s="124"/>
      <c r="I114" s="124"/>
      <c r="J114" s="123"/>
      <c r="K114" s="125"/>
      <c r="L114" s="125"/>
      <c r="M114" s="123"/>
      <c r="N114" s="126" t="str">
        <f aca="true">IF(OR(J114="",L114="Abgeschlossen",L114="Storniert"),"",MAX(0,TODAY()-J114))</f>
        <v/>
      </c>
      <c r="O114" s="124"/>
    </row>
    <row r="115" customFormat="false" ht="15" hidden="false" customHeight="false" outlineLevel="0" collapsed="false">
      <c r="A115" s="122" t="n">
        <v>106</v>
      </c>
      <c r="B115" s="123"/>
      <c r="C115" s="124"/>
      <c r="D115" s="125"/>
      <c r="E115" s="124"/>
      <c r="F115" s="124"/>
      <c r="G115" s="124"/>
      <c r="H115" s="124"/>
      <c r="I115" s="124"/>
      <c r="J115" s="123"/>
      <c r="K115" s="125"/>
      <c r="L115" s="125"/>
      <c r="M115" s="123"/>
      <c r="N115" s="126" t="str">
        <f aca="true">IF(OR(J115="",L115="Abgeschlossen",L115="Storniert"),"",MAX(0,TODAY()-J115))</f>
        <v/>
      </c>
      <c r="O115" s="124"/>
    </row>
    <row r="116" customFormat="false" ht="15" hidden="false" customHeight="false" outlineLevel="0" collapsed="false">
      <c r="A116" s="122" t="n">
        <v>107</v>
      </c>
      <c r="B116" s="123"/>
      <c r="C116" s="124"/>
      <c r="D116" s="125"/>
      <c r="E116" s="124"/>
      <c r="F116" s="124"/>
      <c r="G116" s="124"/>
      <c r="H116" s="124"/>
      <c r="I116" s="124"/>
      <c r="J116" s="123"/>
      <c r="K116" s="125"/>
      <c r="L116" s="125"/>
      <c r="M116" s="123"/>
      <c r="N116" s="126" t="str">
        <f aca="true">IF(OR(J116="",L116="Abgeschlossen",L116="Storniert"),"",MAX(0,TODAY()-J116))</f>
        <v/>
      </c>
      <c r="O116" s="124"/>
    </row>
    <row r="117" customFormat="false" ht="15" hidden="false" customHeight="false" outlineLevel="0" collapsed="false">
      <c r="A117" s="122" t="n">
        <v>108</v>
      </c>
      <c r="B117" s="123"/>
      <c r="C117" s="124"/>
      <c r="D117" s="125"/>
      <c r="E117" s="124"/>
      <c r="F117" s="124"/>
      <c r="G117" s="124"/>
      <c r="H117" s="124"/>
      <c r="I117" s="124"/>
      <c r="J117" s="123"/>
      <c r="K117" s="125"/>
      <c r="L117" s="125"/>
      <c r="M117" s="123"/>
      <c r="N117" s="126" t="str">
        <f aca="true">IF(OR(J117="",L117="Abgeschlossen",L117="Storniert"),"",MAX(0,TODAY()-J117))</f>
        <v/>
      </c>
      <c r="O117" s="124"/>
    </row>
    <row r="118" customFormat="false" ht="15" hidden="false" customHeight="false" outlineLevel="0" collapsed="false">
      <c r="A118" s="122" t="n">
        <v>109</v>
      </c>
      <c r="B118" s="123"/>
      <c r="C118" s="124"/>
      <c r="D118" s="125"/>
      <c r="E118" s="124"/>
      <c r="F118" s="124"/>
      <c r="G118" s="124"/>
      <c r="H118" s="124"/>
      <c r="I118" s="124"/>
      <c r="J118" s="123"/>
      <c r="K118" s="125"/>
      <c r="L118" s="125"/>
      <c r="M118" s="123"/>
      <c r="N118" s="126" t="str">
        <f aca="true">IF(OR(J118="",L118="Abgeschlossen",L118="Storniert"),"",MAX(0,TODAY()-J118))</f>
        <v/>
      </c>
      <c r="O118" s="124"/>
    </row>
    <row r="119" customFormat="false" ht="15" hidden="false" customHeight="false" outlineLevel="0" collapsed="false">
      <c r="A119" s="122" t="n">
        <v>110</v>
      </c>
      <c r="B119" s="123"/>
      <c r="C119" s="124"/>
      <c r="D119" s="125"/>
      <c r="E119" s="124"/>
      <c r="F119" s="124"/>
      <c r="G119" s="124"/>
      <c r="H119" s="124"/>
      <c r="I119" s="124"/>
      <c r="J119" s="123"/>
      <c r="K119" s="125"/>
      <c r="L119" s="125"/>
      <c r="M119" s="123"/>
      <c r="N119" s="126" t="str">
        <f aca="true">IF(OR(J119="",L119="Abgeschlossen",L119="Storniert"),"",MAX(0,TODAY()-J119))</f>
        <v/>
      </c>
      <c r="O119" s="124"/>
    </row>
    <row r="120" customFormat="false" ht="15" hidden="false" customHeight="false" outlineLevel="0" collapsed="false">
      <c r="A120" s="122" t="n">
        <v>111</v>
      </c>
      <c r="B120" s="123"/>
      <c r="C120" s="124"/>
      <c r="D120" s="125"/>
      <c r="E120" s="124"/>
      <c r="F120" s="124"/>
      <c r="G120" s="124"/>
      <c r="H120" s="124"/>
      <c r="I120" s="124"/>
      <c r="J120" s="123"/>
      <c r="K120" s="125"/>
      <c r="L120" s="125"/>
      <c r="M120" s="123"/>
      <c r="N120" s="126" t="str">
        <f aca="true">IF(OR(J120="",L120="Abgeschlossen",L120="Storniert"),"",MAX(0,TODAY()-J120))</f>
        <v/>
      </c>
      <c r="O120" s="124"/>
    </row>
    <row r="121" customFormat="false" ht="15" hidden="false" customHeight="false" outlineLevel="0" collapsed="false">
      <c r="A121" s="122" t="n">
        <v>112</v>
      </c>
      <c r="B121" s="123"/>
      <c r="C121" s="124"/>
      <c r="D121" s="125"/>
      <c r="E121" s="124"/>
      <c r="F121" s="124"/>
      <c r="G121" s="124"/>
      <c r="H121" s="124"/>
      <c r="I121" s="124"/>
      <c r="J121" s="123"/>
      <c r="K121" s="125"/>
      <c r="L121" s="125"/>
      <c r="M121" s="123"/>
      <c r="N121" s="126" t="str">
        <f aca="true">IF(OR(J121="",L121="Abgeschlossen",L121="Storniert"),"",MAX(0,TODAY()-J121))</f>
        <v/>
      </c>
      <c r="O121" s="124"/>
    </row>
    <row r="122" customFormat="false" ht="15" hidden="false" customHeight="false" outlineLevel="0" collapsed="false">
      <c r="A122" s="122" t="n">
        <v>113</v>
      </c>
      <c r="B122" s="123"/>
      <c r="C122" s="124"/>
      <c r="D122" s="125"/>
      <c r="E122" s="124"/>
      <c r="F122" s="124"/>
      <c r="G122" s="124"/>
      <c r="H122" s="124"/>
      <c r="I122" s="124"/>
      <c r="J122" s="123"/>
      <c r="K122" s="125"/>
      <c r="L122" s="125"/>
      <c r="M122" s="123"/>
      <c r="N122" s="126" t="str">
        <f aca="true">IF(OR(J122="",L122="Abgeschlossen",L122="Storniert"),"",MAX(0,TODAY()-J122))</f>
        <v/>
      </c>
      <c r="O122" s="124"/>
    </row>
    <row r="123" customFormat="false" ht="15" hidden="false" customHeight="false" outlineLevel="0" collapsed="false">
      <c r="A123" s="122" t="n">
        <v>114</v>
      </c>
      <c r="B123" s="123"/>
      <c r="C123" s="124"/>
      <c r="D123" s="125"/>
      <c r="E123" s="124"/>
      <c r="F123" s="124"/>
      <c r="G123" s="124"/>
      <c r="H123" s="124"/>
      <c r="I123" s="124"/>
      <c r="J123" s="123"/>
      <c r="K123" s="125"/>
      <c r="L123" s="125"/>
      <c r="M123" s="123"/>
      <c r="N123" s="126" t="str">
        <f aca="true">IF(OR(J123="",L123="Abgeschlossen",L123="Storniert"),"",MAX(0,TODAY()-J123))</f>
        <v/>
      </c>
      <c r="O123" s="124"/>
    </row>
    <row r="124" customFormat="false" ht="15" hidden="false" customHeight="false" outlineLevel="0" collapsed="false">
      <c r="A124" s="122" t="n">
        <v>115</v>
      </c>
      <c r="B124" s="123"/>
      <c r="C124" s="124"/>
      <c r="D124" s="125"/>
      <c r="E124" s="124"/>
      <c r="F124" s="124"/>
      <c r="G124" s="124"/>
      <c r="H124" s="124"/>
      <c r="I124" s="124"/>
      <c r="J124" s="123"/>
      <c r="K124" s="125"/>
      <c r="L124" s="125"/>
      <c r="M124" s="123"/>
      <c r="N124" s="126" t="str">
        <f aca="true">IF(OR(J124="",L124="Abgeschlossen",L124="Storniert"),"",MAX(0,TODAY()-J124))</f>
        <v/>
      </c>
      <c r="O124" s="124"/>
    </row>
    <row r="125" customFormat="false" ht="15" hidden="false" customHeight="false" outlineLevel="0" collapsed="false">
      <c r="A125" s="122" t="n">
        <v>116</v>
      </c>
      <c r="B125" s="123"/>
      <c r="C125" s="124"/>
      <c r="D125" s="125"/>
      <c r="E125" s="124"/>
      <c r="F125" s="124"/>
      <c r="G125" s="124"/>
      <c r="H125" s="124"/>
      <c r="I125" s="124"/>
      <c r="J125" s="123"/>
      <c r="K125" s="125"/>
      <c r="L125" s="125"/>
      <c r="M125" s="123"/>
      <c r="N125" s="126" t="str">
        <f aca="true">IF(OR(J125="",L125="Abgeschlossen",L125="Storniert"),"",MAX(0,TODAY()-J125))</f>
        <v/>
      </c>
      <c r="O125" s="124"/>
    </row>
    <row r="126" customFormat="false" ht="15" hidden="false" customHeight="false" outlineLevel="0" collapsed="false">
      <c r="A126" s="122" t="n">
        <v>117</v>
      </c>
      <c r="B126" s="123"/>
      <c r="C126" s="124"/>
      <c r="D126" s="125"/>
      <c r="E126" s="124"/>
      <c r="F126" s="124"/>
      <c r="G126" s="124"/>
      <c r="H126" s="124"/>
      <c r="I126" s="124"/>
      <c r="J126" s="123"/>
      <c r="K126" s="125"/>
      <c r="L126" s="125"/>
      <c r="M126" s="123"/>
      <c r="N126" s="126" t="str">
        <f aca="true">IF(OR(J126="",L126="Abgeschlossen",L126="Storniert"),"",MAX(0,TODAY()-J126))</f>
        <v/>
      </c>
      <c r="O126" s="124"/>
    </row>
    <row r="127" customFormat="false" ht="15" hidden="false" customHeight="false" outlineLevel="0" collapsed="false">
      <c r="A127" s="122" t="n">
        <v>118</v>
      </c>
      <c r="B127" s="123"/>
      <c r="C127" s="124"/>
      <c r="D127" s="125"/>
      <c r="E127" s="124"/>
      <c r="F127" s="124"/>
      <c r="G127" s="124"/>
      <c r="H127" s="124"/>
      <c r="I127" s="124"/>
      <c r="J127" s="123"/>
      <c r="K127" s="125"/>
      <c r="L127" s="125"/>
      <c r="M127" s="123"/>
      <c r="N127" s="126" t="str">
        <f aca="true">IF(OR(J127="",L127="Abgeschlossen",L127="Storniert"),"",MAX(0,TODAY()-J127))</f>
        <v/>
      </c>
      <c r="O127" s="124"/>
    </row>
    <row r="128" customFormat="false" ht="15" hidden="false" customHeight="false" outlineLevel="0" collapsed="false">
      <c r="A128" s="122" t="n">
        <v>119</v>
      </c>
      <c r="B128" s="123"/>
      <c r="C128" s="124"/>
      <c r="D128" s="125"/>
      <c r="E128" s="124"/>
      <c r="F128" s="124"/>
      <c r="G128" s="124"/>
      <c r="H128" s="124"/>
      <c r="I128" s="124"/>
      <c r="J128" s="123"/>
      <c r="K128" s="125"/>
      <c r="L128" s="125"/>
      <c r="M128" s="123"/>
      <c r="N128" s="126" t="str">
        <f aca="true">IF(OR(J128="",L128="Abgeschlossen",L128="Storniert"),"",MAX(0,TODAY()-J128))</f>
        <v/>
      </c>
      <c r="O128" s="124"/>
    </row>
    <row r="129" customFormat="false" ht="15" hidden="false" customHeight="false" outlineLevel="0" collapsed="false">
      <c r="A129" s="122" t="n">
        <v>120</v>
      </c>
      <c r="B129" s="123"/>
      <c r="C129" s="124"/>
      <c r="D129" s="125"/>
      <c r="E129" s="124"/>
      <c r="F129" s="124"/>
      <c r="G129" s="124"/>
      <c r="H129" s="124"/>
      <c r="I129" s="124"/>
      <c r="J129" s="123"/>
      <c r="K129" s="125"/>
      <c r="L129" s="125"/>
      <c r="M129" s="123"/>
      <c r="N129" s="126" t="str">
        <f aca="true">IF(OR(J129="",L129="Abgeschlossen",L129="Storniert"),"",MAX(0,TODAY()-J129))</f>
        <v/>
      </c>
      <c r="O129" s="124"/>
    </row>
    <row r="130" customFormat="false" ht="15" hidden="false" customHeight="false" outlineLevel="0" collapsed="false">
      <c r="A130" s="122" t="n">
        <v>121</v>
      </c>
      <c r="B130" s="123"/>
      <c r="C130" s="124"/>
      <c r="D130" s="125"/>
      <c r="E130" s="124"/>
      <c r="F130" s="124"/>
      <c r="G130" s="124"/>
      <c r="H130" s="124"/>
      <c r="I130" s="124"/>
      <c r="J130" s="123"/>
      <c r="K130" s="125"/>
      <c r="L130" s="125"/>
      <c r="M130" s="123"/>
      <c r="N130" s="126" t="str">
        <f aca="true">IF(OR(J130="",L130="Abgeschlossen",L130="Storniert"),"",MAX(0,TODAY()-J130))</f>
        <v/>
      </c>
      <c r="O130" s="124"/>
    </row>
    <row r="131" customFormat="false" ht="15" hidden="false" customHeight="false" outlineLevel="0" collapsed="false">
      <c r="A131" s="122" t="n">
        <v>122</v>
      </c>
      <c r="B131" s="123"/>
      <c r="C131" s="124"/>
      <c r="D131" s="125"/>
      <c r="E131" s="124"/>
      <c r="F131" s="124"/>
      <c r="G131" s="124"/>
      <c r="H131" s="124"/>
      <c r="I131" s="124"/>
      <c r="J131" s="123"/>
      <c r="K131" s="125"/>
      <c r="L131" s="125"/>
      <c r="M131" s="123"/>
      <c r="N131" s="126" t="str">
        <f aca="true">IF(OR(J131="",L131="Abgeschlossen",L131="Storniert"),"",MAX(0,TODAY()-J131))</f>
        <v/>
      </c>
      <c r="O131" s="124"/>
    </row>
    <row r="132" customFormat="false" ht="15" hidden="false" customHeight="false" outlineLevel="0" collapsed="false">
      <c r="A132" s="122" t="n">
        <v>123</v>
      </c>
      <c r="B132" s="123"/>
      <c r="C132" s="124"/>
      <c r="D132" s="125"/>
      <c r="E132" s="124"/>
      <c r="F132" s="124"/>
      <c r="G132" s="124"/>
      <c r="H132" s="124"/>
      <c r="I132" s="124"/>
      <c r="J132" s="123"/>
      <c r="K132" s="125"/>
      <c r="L132" s="125"/>
      <c r="M132" s="123"/>
      <c r="N132" s="126" t="str">
        <f aca="true">IF(OR(J132="",L132="Abgeschlossen",L132="Storniert"),"",MAX(0,TODAY()-J132))</f>
        <v/>
      </c>
      <c r="O132" s="124"/>
    </row>
    <row r="133" customFormat="false" ht="15" hidden="false" customHeight="false" outlineLevel="0" collapsed="false">
      <c r="A133" s="122" t="n">
        <v>124</v>
      </c>
      <c r="B133" s="123"/>
      <c r="C133" s="124"/>
      <c r="D133" s="125"/>
      <c r="E133" s="124"/>
      <c r="F133" s="124"/>
      <c r="G133" s="124"/>
      <c r="H133" s="124"/>
      <c r="I133" s="124"/>
      <c r="J133" s="123"/>
      <c r="K133" s="125"/>
      <c r="L133" s="125"/>
      <c r="M133" s="123"/>
      <c r="N133" s="126" t="str">
        <f aca="true">IF(OR(J133="",L133="Abgeschlossen",L133="Storniert"),"",MAX(0,TODAY()-J133))</f>
        <v/>
      </c>
      <c r="O133" s="124"/>
    </row>
    <row r="134" customFormat="false" ht="15" hidden="false" customHeight="false" outlineLevel="0" collapsed="false">
      <c r="A134" s="122" t="n">
        <v>125</v>
      </c>
      <c r="B134" s="123"/>
      <c r="C134" s="124"/>
      <c r="D134" s="125"/>
      <c r="E134" s="124"/>
      <c r="F134" s="124"/>
      <c r="G134" s="124"/>
      <c r="H134" s="124"/>
      <c r="I134" s="124"/>
      <c r="J134" s="123"/>
      <c r="K134" s="125"/>
      <c r="L134" s="125"/>
      <c r="M134" s="123"/>
      <c r="N134" s="126" t="str">
        <f aca="true">IF(OR(J134="",L134="Abgeschlossen",L134="Storniert"),"",MAX(0,TODAY()-J134))</f>
        <v/>
      </c>
      <c r="O134" s="124"/>
    </row>
    <row r="135" customFormat="false" ht="15" hidden="false" customHeight="false" outlineLevel="0" collapsed="false">
      <c r="A135" s="122" t="n">
        <v>126</v>
      </c>
      <c r="B135" s="123"/>
      <c r="C135" s="124"/>
      <c r="D135" s="125"/>
      <c r="E135" s="124"/>
      <c r="F135" s="124"/>
      <c r="G135" s="124"/>
      <c r="H135" s="124"/>
      <c r="I135" s="124"/>
      <c r="J135" s="123"/>
      <c r="K135" s="125"/>
      <c r="L135" s="125"/>
      <c r="M135" s="123"/>
      <c r="N135" s="126" t="str">
        <f aca="true">IF(OR(J135="",L135="Abgeschlossen",L135="Storniert"),"",MAX(0,TODAY()-J135))</f>
        <v/>
      </c>
      <c r="O135" s="124"/>
    </row>
    <row r="136" customFormat="false" ht="15" hidden="false" customHeight="false" outlineLevel="0" collapsed="false">
      <c r="A136" s="122" t="n">
        <v>127</v>
      </c>
      <c r="B136" s="123"/>
      <c r="C136" s="124"/>
      <c r="D136" s="125"/>
      <c r="E136" s="124"/>
      <c r="F136" s="124"/>
      <c r="G136" s="124"/>
      <c r="H136" s="124"/>
      <c r="I136" s="124"/>
      <c r="J136" s="123"/>
      <c r="K136" s="125"/>
      <c r="L136" s="125"/>
      <c r="M136" s="123"/>
      <c r="N136" s="126" t="str">
        <f aca="true">IF(OR(J136="",L136="Abgeschlossen",L136="Storniert"),"",MAX(0,TODAY()-J136))</f>
        <v/>
      </c>
      <c r="O136" s="124"/>
    </row>
    <row r="137" customFormat="false" ht="15" hidden="false" customHeight="false" outlineLevel="0" collapsed="false">
      <c r="A137" s="122" t="n">
        <v>128</v>
      </c>
      <c r="B137" s="123"/>
      <c r="C137" s="124"/>
      <c r="D137" s="125"/>
      <c r="E137" s="124"/>
      <c r="F137" s="124"/>
      <c r="G137" s="124"/>
      <c r="H137" s="124"/>
      <c r="I137" s="124"/>
      <c r="J137" s="123"/>
      <c r="K137" s="125"/>
      <c r="L137" s="125"/>
      <c r="M137" s="123"/>
      <c r="N137" s="126" t="str">
        <f aca="true">IF(OR(J137="",L137="Abgeschlossen",L137="Storniert"),"",MAX(0,TODAY()-J137))</f>
        <v/>
      </c>
      <c r="O137" s="124"/>
    </row>
    <row r="138" customFormat="false" ht="15" hidden="false" customHeight="false" outlineLevel="0" collapsed="false">
      <c r="A138" s="122" t="n">
        <v>129</v>
      </c>
      <c r="B138" s="123"/>
      <c r="C138" s="124"/>
      <c r="D138" s="125"/>
      <c r="E138" s="124"/>
      <c r="F138" s="124"/>
      <c r="G138" s="124"/>
      <c r="H138" s="124"/>
      <c r="I138" s="124"/>
      <c r="J138" s="123"/>
      <c r="K138" s="125"/>
      <c r="L138" s="125"/>
      <c r="M138" s="123"/>
      <c r="N138" s="126" t="str">
        <f aca="true">IF(OR(J138="",L138="Abgeschlossen",L138="Storniert"),"",MAX(0,TODAY()-J138))</f>
        <v/>
      </c>
      <c r="O138" s="124"/>
    </row>
    <row r="139" customFormat="false" ht="15" hidden="false" customHeight="false" outlineLevel="0" collapsed="false">
      <c r="A139" s="122" t="n">
        <v>130</v>
      </c>
      <c r="B139" s="123"/>
      <c r="C139" s="124"/>
      <c r="D139" s="125"/>
      <c r="E139" s="124"/>
      <c r="F139" s="124"/>
      <c r="G139" s="124"/>
      <c r="H139" s="124"/>
      <c r="I139" s="124"/>
      <c r="J139" s="123"/>
      <c r="K139" s="125"/>
      <c r="L139" s="125"/>
      <c r="M139" s="123"/>
      <c r="N139" s="126" t="str">
        <f aca="true">IF(OR(J139="",L139="Abgeschlossen",L139="Storniert"),"",MAX(0,TODAY()-J139))</f>
        <v/>
      </c>
      <c r="O139" s="124"/>
    </row>
    <row r="140" customFormat="false" ht="15" hidden="false" customHeight="false" outlineLevel="0" collapsed="false">
      <c r="A140" s="122" t="n">
        <v>131</v>
      </c>
      <c r="B140" s="123"/>
      <c r="C140" s="124"/>
      <c r="D140" s="125"/>
      <c r="E140" s="124"/>
      <c r="F140" s="124"/>
      <c r="G140" s="124"/>
      <c r="H140" s="124"/>
      <c r="I140" s="124"/>
      <c r="J140" s="123"/>
      <c r="K140" s="125"/>
      <c r="L140" s="125"/>
      <c r="M140" s="123"/>
      <c r="N140" s="126" t="str">
        <f aca="true">IF(OR(J140="",L140="Abgeschlossen",L140="Storniert"),"",MAX(0,TODAY()-J140))</f>
        <v/>
      </c>
      <c r="O140" s="124"/>
    </row>
    <row r="141" customFormat="false" ht="15" hidden="false" customHeight="false" outlineLevel="0" collapsed="false">
      <c r="A141" s="122" t="n">
        <v>132</v>
      </c>
      <c r="B141" s="123"/>
      <c r="C141" s="124"/>
      <c r="D141" s="125"/>
      <c r="E141" s="124"/>
      <c r="F141" s="124"/>
      <c r="G141" s="124"/>
      <c r="H141" s="124"/>
      <c r="I141" s="124"/>
      <c r="J141" s="123"/>
      <c r="K141" s="125"/>
      <c r="L141" s="125"/>
      <c r="M141" s="123"/>
      <c r="N141" s="126" t="str">
        <f aca="true">IF(OR(J141="",L141="Abgeschlossen",L141="Storniert"),"",MAX(0,TODAY()-J141))</f>
        <v/>
      </c>
      <c r="O141" s="124"/>
    </row>
    <row r="142" customFormat="false" ht="15" hidden="false" customHeight="false" outlineLevel="0" collapsed="false">
      <c r="A142" s="122" t="n">
        <v>133</v>
      </c>
      <c r="B142" s="123"/>
      <c r="C142" s="124"/>
      <c r="D142" s="125"/>
      <c r="E142" s="124"/>
      <c r="F142" s="124"/>
      <c r="G142" s="124"/>
      <c r="H142" s="124"/>
      <c r="I142" s="124"/>
      <c r="J142" s="123"/>
      <c r="K142" s="125"/>
      <c r="L142" s="125"/>
      <c r="M142" s="123"/>
      <c r="N142" s="126" t="str">
        <f aca="true">IF(OR(J142="",L142="Abgeschlossen",L142="Storniert"),"",MAX(0,TODAY()-J142))</f>
        <v/>
      </c>
      <c r="O142" s="124"/>
    </row>
    <row r="143" customFormat="false" ht="15" hidden="false" customHeight="false" outlineLevel="0" collapsed="false">
      <c r="A143" s="122" t="n">
        <v>134</v>
      </c>
      <c r="B143" s="123"/>
      <c r="C143" s="124"/>
      <c r="D143" s="125"/>
      <c r="E143" s="124"/>
      <c r="F143" s="124"/>
      <c r="G143" s="124"/>
      <c r="H143" s="124"/>
      <c r="I143" s="124"/>
      <c r="J143" s="123"/>
      <c r="K143" s="125"/>
      <c r="L143" s="125"/>
      <c r="M143" s="123"/>
      <c r="N143" s="126" t="str">
        <f aca="true">IF(OR(J143="",L143="Abgeschlossen",L143="Storniert"),"",MAX(0,TODAY()-J143))</f>
        <v/>
      </c>
      <c r="O143" s="124"/>
    </row>
    <row r="144" customFormat="false" ht="15" hidden="false" customHeight="false" outlineLevel="0" collapsed="false">
      <c r="A144" s="122" t="n">
        <v>135</v>
      </c>
      <c r="B144" s="123"/>
      <c r="C144" s="124"/>
      <c r="D144" s="125"/>
      <c r="E144" s="124"/>
      <c r="F144" s="124"/>
      <c r="G144" s="124"/>
      <c r="H144" s="124"/>
      <c r="I144" s="124"/>
      <c r="J144" s="123"/>
      <c r="K144" s="125"/>
      <c r="L144" s="125"/>
      <c r="M144" s="123"/>
      <c r="N144" s="126" t="str">
        <f aca="true">IF(OR(J144="",L144="Abgeschlossen",L144="Storniert"),"",MAX(0,TODAY()-J144))</f>
        <v/>
      </c>
      <c r="O144" s="124"/>
    </row>
    <row r="145" customFormat="false" ht="15" hidden="false" customHeight="false" outlineLevel="0" collapsed="false">
      <c r="A145" s="122" t="n">
        <v>136</v>
      </c>
      <c r="B145" s="123"/>
      <c r="C145" s="124"/>
      <c r="D145" s="125"/>
      <c r="E145" s="124"/>
      <c r="F145" s="124"/>
      <c r="G145" s="124"/>
      <c r="H145" s="124"/>
      <c r="I145" s="124"/>
      <c r="J145" s="123"/>
      <c r="K145" s="125"/>
      <c r="L145" s="125"/>
      <c r="M145" s="123"/>
      <c r="N145" s="126" t="str">
        <f aca="true">IF(OR(J145="",L145="Abgeschlossen",L145="Storniert"),"",MAX(0,TODAY()-J145))</f>
        <v/>
      </c>
      <c r="O145" s="124"/>
    </row>
    <row r="146" customFormat="false" ht="15" hidden="false" customHeight="false" outlineLevel="0" collapsed="false">
      <c r="A146" s="122" t="n">
        <v>137</v>
      </c>
      <c r="B146" s="123"/>
      <c r="C146" s="124"/>
      <c r="D146" s="125"/>
      <c r="E146" s="124"/>
      <c r="F146" s="124"/>
      <c r="G146" s="124"/>
      <c r="H146" s="124"/>
      <c r="I146" s="124"/>
      <c r="J146" s="123"/>
      <c r="K146" s="125"/>
      <c r="L146" s="125"/>
      <c r="M146" s="123"/>
      <c r="N146" s="126" t="str">
        <f aca="true">IF(OR(J146="",L146="Abgeschlossen",L146="Storniert"),"",MAX(0,TODAY()-J146))</f>
        <v/>
      </c>
      <c r="O146" s="124"/>
    </row>
    <row r="147" customFormat="false" ht="15" hidden="false" customHeight="false" outlineLevel="0" collapsed="false">
      <c r="A147" s="122" t="n">
        <v>138</v>
      </c>
      <c r="B147" s="123"/>
      <c r="C147" s="124"/>
      <c r="D147" s="125"/>
      <c r="E147" s="124"/>
      <c r="F147" s="124"/>
      <c r="G147" s="124"/>
      <c r="H147" s="124"/>
      <c r="I147" s="124"/>
      <c r="J147" s="123"/>
      <c r="K147" s="125"/>
      <c r="L147" s="125"/>
      <c r="M147" s="123"/>
      <c r="N147" s="126" t="str">
        <f aca="true">IF(OR(J147="",L147="Abgeschlossen",L147="Storniert"),"",MAX(0,TODAY()-J147))</f>
        <v/>
      </c>
      <c r="O147" s="124"/>
    </row>
    <row r="148" customFormat="false" ht="15" hidden="false" customHeight="false" outlineLevel="0" collapsed="false">
      <c r="A148" s="122" t="n">
        <v>139</v>
      </c>
      <c r="B148" s="123"/>
      <c r="C148" s="124"/>
      <c r="D148" s="125"/>
      <c r="E148" s="124"/>
      <c r="F148" s="124"/>
      <c r="G148" s="124"/>
      <c r="H148" s="124"/>
      <c r="I148" s="124"/>
      <c r="J148" s="123"/>
      <c r="K148" s="125"/>
      <c r="L148" s="125"/>
      <c r="M148" s="123"/>
      <c r="N148" s="126" t="str">
        <f aca="true">IF(OR(J148="",L148="Abgeschlossen",L148="Storniert"),"",MAX(0,TODAY()-J148))</f>
        <v/>
      </c>
      <c r="O148" s="124"/>
    </row>
    <row r="149" customFormat="false" ht="15" hidden="false" customHeight="false" outlineLevel="0" collapsed="false">
      <c r="A149" s="122" t="n">
        <v>140</v>
      </c>
      <c r="B149" s="123"/>
      <c r="C149" s="124"/>
      <c r="D149" s="125"/>
      <c r="E149" s="124"/>
      <c r="F149" s="124"/>
      <c r="G149" s="124"/>
      <c r="H149" s="124"/>
      <c r="I149" s="124"/>
      <c r="J149" s="123"/>
      <c r="K149" s="125"/>
      <c r="L149" s="125"/>
      <c r="M149" s="123"/>
      <c r="N149" s="126" t="str">
        <f aca="true">IF(OR(J149="",L149="Abgeschlossen",L149="Storniert"),"",MAX(0,TODAY()-J149))</f>
        <v/>
      </c>
      <c r="O149" s="124"/>
    </row>
    <row r="150" customFormat="false" ht="15" hidden="false" customHeight="false" outlineLevel="0" collapsed="false">
      <c r="A150" s="122" t="n">
        <v>141</v>
      </c>
      <c r="B150" s="123"/>
      <c r="C150" s="124"/>
      <c r="D150" s="125"/>
      <c r="E150" s="124"/>
      <c r="F150" s="124"/>
      <c r="G150" s="124"/>
      <c r="H150" s="124"/>
      <c r="I150" s="124"/>
      <c r="J150" s="123"/>
      <c r="K150" s="125"/>
      <c r="L150" s="125"/>
      <c r="M150" s="123"/>
      <c r="N150" s="126" t="str">
        <f aca="true">IF(OR(J150="",L150="Abgeschlossen",L150="Storniert"),"",MAX(0,TODAY()-J150))</f>
        <v/>
      </c>
      <c r="O150" s="124"/>
    </row>
    <row r="151" customFormat="false" ht="15" hidden="false" customHeight="false" outlineLevel="0" collapsed="false">
      <c r="A151" s="122" t="n">
        <v>142</v>
      </c>
      <c r="B151" s="123"/>
      <c r="C151" s="124"/>
      <c r="D151" s="125"/>
      <c r="E151" s="124"/>
      <c r="F151" s="124"/>
      <c r="G151" s="124"/>
      <c r="H151" s="124"/>
      <c r="I151" s="124"/>
      <c r="J151" s="123"/>
      <c r="K151" s="125"/>
      <c r="L151" s="125"/>
      <c r="M151" s="123"/>
      <c r="N151" s="126" t="str">
        <f aca="true">IF(OR(J151="",L151="Abgeschlossen",L151="Storniert"),"",MAX(0,TODAY()-J151))</f>
        <v/>
      </c>
      <c r="O151" s="124"/>
    </row>
    <row r="152" customFormat="false" ht="15" hidden="false" customHeight="false" outlineLevel="0" collapsed="false">
      <c r="A152" s="122" t="n">
        <v>143</v>
      </c>
      <c r="B152" s="123"/>
      <c r="C152" s="124"/>
      <c r="D152" s="125"/>
      <c r="E152" s="124"/>
      <c r="F152" s="124"/>
      <c r="G152" s="124"/>
      <c r="H152" s="124"/>
      <c r="I152" s="124"/>
      <c r="J152" s="123"/>
      <c r="K152" s="125"/>
      <c r="L152" s="125"/>
      <c r="M152" s="123"/>
      <c r="N152" s="126" t="str">
        <f aca="true">IF(OR(J152="",L152="Abgeschlossen",L152="Storniert"),"",MAX(0,TODAY()-J152))</f>
        <v/>
      </c>
      <c r="O152" s="124"/>
    </row>
    <row r="153" customFormat="false" ht="15" hidden="false" customHeight="false" outlineLevel="0" collapsed="false">
      <c r="A153" s="122" t="n">
        <v>144</v>
      </c>
      <c r="B153" s="123"/>
      <c r="C153" s="124"/>
      <c r="D153" s="125"/>
      <c r="E153" s="124"/>
      <c r="F153" s="124"/>
      <c r="G153" s="124"/>
      <c r="H153" s="124"/>
      <c r="I153" s="124"/>
      <c r="J153" s="123"/>
      <c r="K153" s="125"/>
      <c r="L153" s="125"/>
      <c r="M153" s="123"/>
      <c r="N153" s="126" t="str">
        <f aca="true">IF(OR(J153="",L153="Abgeschlossen",L153="Storniert"),"",MAX(0,TODAY()-J153))</f>
        <v/>
      </c>
      <c r="O153" s="124"/>
    </row>
    <row r="154" customFormat="false" ht="15" hidden="false" customHeight="false" outlineLevel="0" collapsed="false">
      <c r="A154" s="122" t="n">
        <v>145</v>
      </c>
      <c r="B154" s="123"/>
      <c r="C154" s="124"/>
      <c r="D154" s="125"/>
      <c r="E154" s="124"/>
      <c r="F154" s="124"/>
      <c r="G154" s="124"/>
      <c r="H154" s="124"/>
      <c r="I154" s="124"/>
      <c r="J154" s="123"/>
      <c r="K154" s="125"/>
      <c r="L154" s="125"/>
      <c r="M154" s="123"/>
      <c r="N154" s="126" t="str">
        <f aca="true">IF(OR(J154="",L154="Abgeschlossen",L154="Storniert"),"",MAX(0,TODAY()-J154))</f>
        <v/>
      </c>
      <c r="O154" s="124"/>
    </row>
    <row r="155" customFormat="false" ht="15" hidden="false" customHeight="false" outlineLevel="0" collapsed="false">
      <c r="A155" s="122" t="n">
        <v>146</v>
      </c>
      <c r="B155" s="123"/>
      <c r="C155" s="124"/>
      <c r="D155" s="125"/>
      <c r="E155" s="124"/>
      <c r="F155" s="124"/>
      <c r="G155" s="124"/>
      <c r="H155" s="124"/>
      <c r="I155" s="124"/>
      <c r="J155" s="123"/>
      <c r="K155" s="125"/>
      <c r="L155" s="125"/>
      <c r="M155" s="123"/>
      <c r="N155" s="126" t="str">
        <f aca="true">IF(OR(J155="",L155="Abgeschlossen",L155="Storniert"),"",MAX(0,TODAY()-J155))</f>
        <v/>
      </c>
      <c r="O155" s="124"/>
    </row>
    <row r="156" customFormat="false" ht="15" hidden="false" customHeight="false" outlineLevel="0" collapsed="false">
      <c r="A156" s="122" t="n">
        <v>147</v>
      </c>
      <c r="B156" s="123"/>
      <c r="C156" s="124"/>
      <c r="D156" s="125"/>
      <c r="E156" s="124"/>
      <c r="F156" s="124"/>
      <c r="G156" s="124"/>
      <c r="H156" s="124"/>
      <c r="I156" s="124"/>
      <c r="J156" s="123"/>
      <c r="K156" s="125"/>
      <c r="L156" s="125"/>
      <c r="M156" s="123"/>
      <c r="N156" s="126" t="str">
        <f aca="true">IF(OR(J156="",L156="Abgeschlossen",L156="Storniert"),"",MAX(0,TODAY()-J156))</f>
        <v/>
      </c>
      <c r="O156" s="124"/>
    </row>
    <row r="157" customFormat="false" ht="15" hidden="false" customHeight="false" outlineLevel="0" collapsed="false">
      <c r="A157" s="122" t="n">
        <v>148</v>
      </c>
      <c r="B157" s="123"/>
      <c r="C157" s="124"/>
      <c r="D157" s="125"/>
      <c r="E157" s="124"/>
      <c r="F157" s="124"/>
      <c r="G157" s="124"/>
      <c r="H157" s="124"/>
      <c r="I157" s="124"/>
      <c r="J157" s="123"/>
      <c r="K157" s="125"/>
      <c r="L157" s="125"/>
      <c r="M157" s="123"/>
      <c r="N157" s="126" t="str">
        <f aca="true">IF(OR(J157="",L157="Abgeschlossen",L157="Storniert"),"",MAX(0,TODAY()-J157))</f>
        <v/>
      </c>
      <c r="O157" s="124"/>
    </row>
    <row r="158" customFormat="false" ht="15" hidden="false" customHeight="false" outlineLevel="0" collapsed="false">
      <c r="A158" s="122" t="n">
        <v>149</v>
      </c>
      <c r="B158" s="123"/>
      <c r="C158" s="124"/>
      <c r="D158" s="125"/>
      <c r="E158" s="124"/>
      <c r="F158" s="124"/>
      <c r="G158" s="124"/>
      <c r="H158" s="124"/>
      <c r="I158" s="124"/>
      <c r="J158" s="123"/>
      <c r="K158" s="125"/>
      <c r="L158" s="125"/>
      <c r="M158" s="123"/>
      <c r="N158" s="126" t="str">
        <f aca="true">IF(OR(J158="",L158="Abgeschlossen",L158="Storniert"),"",MAX(0,TODAY()-J158))</f>
        <v/>
      </c>
      <c r="O158" s="124"/>
    </row>
    <row r="159" customFormat="false" ht="15" hidden="false" customHeight="false" outlineLevel="0" collapsed="false">
      <c r="A159" s="122" t="n">
        <v>150</v>
      </c>
      <c r="B159" s="123"/>
      <c r="C159" s="124"/>
      <c r="D159" s="125"/>
      <c r="E159" s="124"/>
      <c r="F159" s="124"/>
      <c r="G159" s="124"/>
      <c r="H159" s="124"/>
      <c r="I159" s="124"/>
      <c r="J159" s="123"/>
      <c r="K159" s="125"/>
      <c r="L159" s="125"/>
      <c r="M159" s="123"/>
      <c r="N159" s="126" t="str">
        <f aca="true">IF(OR(J159="",L159="Abgeschlossen",L159="Storniert"),"",MAX(0,TODAY()-J159))</f>
        <v/>
      </c>
      <c r="O159" s="124"/>
    </row>
    <row r="160" customFormat="false" ht="15" hidden="false" customHeight="false" outlineLevel="0" collapsed="false">
      <c r="A160" s="122" t="n">
        <v>151</v>
      </c>
      <c r="B160" s="123"/>
      <c r="C160" s="124"/>
      <c r="D160" s="125"/>
      <c r="E160" s="124"/>
      <c r="F160" s="124"/>
      <c r="G160" s="124"/>
      <c r="H160" s="124"/>
      <c r="I160" s="124"/>
      <c r="J160" s="123"/>
      <c r="K160" s="125"/>
      <c r="L160" s="125"/>
      <c r="M160" s="123"/>
      <c r="N160" s="126" t="str">
        <f aca="true">IF(OR(J160="",L160="Abgeschlossen",L160="Storniert"),"",MAX(0,TODAY()-J160))</f>
        <v/>
      </c>
      <c r="O160" s="124"/>
    </row>
    <row r="161" customFormat="false" ht="15" hidden="false" customHeight="false" outlineLevel="0" collapsed="false">
      <c r="A161" s="122" t="n">
        <v>152</v>
      </c>
      <c r="B161" s="123"/>
      <c r="C161" s="124"/>
      <c r="D161" s="125"/>
      <c r="E161" s="124"/>
      <c r="F161" s="124"/>
      <c r="G161" s="124"/>
      <c r="H161" s="124"/>
      <c r="I161" s="124"/>
      <c r="J161" s="123"/>
      <c r="K161" s="125"/>
      <c r="L161" s="125"/>
      <c r="M161" s="123"/>
      <c r="N161" s="126" t="str">
        <f aca="true">IF(OR(J161="",L161="Abgeschlossen",L161="Storniert"),"",MAX(0,TODAY()-J161))</f>
        <v/>
      </c>
      <c r="O161" s="124"/>
    </row>
    <row r="162" customFormat="false" ht="15" hidden="false" customHeight="false" outlineLevel="0" collapsed="false">
      <c r="A162" s="122" t="n">
        <v>153</v>
      </c>
      <c r="B162" s="123"/>
      <c r="C162" s="124"/>
      <c r="D162" s="125"/>
      <c r="E162" s="124"/>
      <c r="F162" s="124"/>
      <c r="G162" s="124"/>
      <c r="H162" s="124"/>
      <c r="I162" s="124"/>
      <c r="J162" s="123"/>
      <c r="K162" s="125"/>
      <c r="L162" s="125"/>
      <c r="M162" s="123"/>
      <c r="N162" s="126" t="str">
        <f aca="true">IF(OR(J162="",L162="Abgeschlossen",L162="Storniert"),"",MAX(0,TODAY()-J162))</f>
        <v/>
      </c>
      <c r="O162" s="124"/>
    </row>
    <row r="163" customFormat="false" ht="15" hidden="false" customHeight="false" outlineLevel="0" collapsed="false">
      <c r="A163" s="122" t="n">
        <v>154</v>
      </c>
      <c r="B163" s="123"/>
      <c r="C163" s="124"/>
      <c r="D163" s="125"/>
      <c r="E163" s="124"/>
      <c r="F163" s="124"/>
      <c r="G163" s="124"/>
      <c r="H163" s="124"/>
      <c r="I163" s="124"/>
      <c r="J163" s="123"/>
      <c r="K163" s="125"/>
      <c r="L163" s="125"/>
      <c r="M163" s="123"/>
      <c r="N163" s="126" t="str">
        <f aca="true">IF(OR(J163="",L163="Abgeschlossen",L163="Storniert"),"",MAX(0,TODAY()-J163))</f>
        <v/>
      </c>
      <c r="O163" s="124"/>
    </row>
    <row r="164" customFormat="false" ht="15" hidden="false" customHeight="false" outlineLevel="0" collapsed="false">
      <c r="A164" s="122" t="n">
        <v>155</v>
      </c>
      <c r="B164" s="123"/>
      <c r="C164" s="124"/>
      <c r="D164" s="125"/>
      <c r="E164" s="124"/>
      <c r="F164" s="124"/>
      <c r="G164" s="124"/>
      <c r="H164" s="124"/>
      <c r="I164" s="124"/>
      <c r="J164" s="123"/>
      <c r="K164" s="125"/>
      <c r="L164" s="125"/>
      <c r="M164" s="123"/>
      <c r="N164" s="126" t="str">
        <f aca="true">IF(OR(J164="",L164="Abgeschlossen",L164="Storniert"),"",MAX(0,TODAY()-J164))</f>
        <v/>
      </c>
      <c r="O164" s="124"/>
    </row>
    <row r="165" customFormat="false" ht="15" hidden="false" customHeight="false" outlineLevel="0" collapsed="false">
      <c r="A165" s="122" t="n">
        <v>156</v>
      </c>
      <c r="B165" s="123"/>
      <c r="C165" s="124"/>
      <c r="D165" s="125"/>
      <c r="E165" s="124"/>
      <c r="F165" s="124"/>
      <c r="G165" s="124"/>
      <c r="H165" s="124"/>
      <c r="I165" s="124"/>
      <c r="J165" s="123"/>
      <c r="K165" s="125"/>
      <c r="L165" s="125"/>
      <c r="M165" s="123"/>
      <c r="N165" s="126" t="str">
        <f aca="true">IF(OR(J165="",L165="Abgeschlossen",L165="Storniert"),"",MAX(0,TODAY()-J165))</f>
        <v/>
      </c>
      <c r="O165" s="124"/>
    </row>
    <row r="166" customFormat="false" ht="15" hidden="false" customHeight="false" outlineLevel="0" collapsed="false">
      <c r="A166" s="122" t="n">
        <v>157</v>
      </c>
      <c r="B166" s="123"/>
      <c r="C166" s="124"/>
      <c r="D166" s="125"/>
      <c r="E166" s="124"/>
      <c r="F166" s="124"/>
      <c r="G166" s="124"/>
      <c r="H166" s="124"/>
      <c r="I166" s="124"/>
      <c r="J166" s="123"/>
      <c r="K166" s="125"/>
      <c r="L166" s="125"/>
      <c r="M166" s="123"/>
      <c r="N166" s="126" t="str">
        <f aca="true">IF(OR(J166="",L166="Abgeschlossen",L166="Storniert"),"",MAX(0,TODAY()-J166))</f>
        <v/>
      </c>
      <c r="O166" s="124"/>
    </row>
    <row r="167" customFormat="false" ht="15" hidden="false" customHeight="false" outlineLevel="0" collapsed="false">
      <c r="A167" s="122" t="n">
        <v>158</v>
      </c>
      <c r="B167" s="123"/>
      <c r="C167" s="124"/>
      <c r="D167" s="125"/>
      <c r="E167" s="124"/>
      <c r="F167" s="124"/>
      <c r="G167" s="124"/>
      <c r="H167" s="124"/>
      <c r="I167" s="124"/>
      <c r="J167" s="123"/>
      <c r="K167" s="125"/>
      <c r="L167" s="125"/>
      <c r="M167" s="123"/>
      <c r="N167" s="126" t="str">
        <f aca="true">IF(OR(J167="",L167="Abgeschlossen",L167="Storniert"),"",MAX(0,TODAY()-J167))</f>
        <v/>
      </c>
      <c r="O167" s="124"/>
    </row>
    <row r="168" customFormat="false" ht="15" hidden="false" customHeight="false" outlineLevel="0" collapsed="false">
      <c r="A168" s="122" t="n">
        <v>159</v>
      </c>
      <c r="B168" s="123"/>
      <c r="C168" s="124"/>
      <c r="D168" s="125"/>
      <c r="E168" s="124"/>
      <c r="F168" s="124"/>
      <c r="G168" s="124"/>
      <c r="H168" s="124"/>
      <c r="I168" s="124"/>
      <c r="J168" s="123"/>
      <c r="K168" s="125"/>
      <c r="L168" s="125"/>
      <c r="M168" s="123"/>
      <c r="N168" s="126" t="str">
        <f aca="true">IF(OR(J168="",L168="Abgeschlossen",L168="Storniert"),"",MAX(0,TODAY()-J168))</f>
        <v/>
      </c>
      <c r="O168" s="124"/>
    </row>
    <row r="169" customFormat="false" ht="15" hidden="false" customHeight="false" outlineLevel="0" collapsed="false">
      <c r="A169" s="122" t="n">
        <v>160</v>
      </c>
      <c r="B169" s="123"/>
      <c r="C169" s="124"/>
      <c r="D169" s="125"/>
      <c r="E169" s="124"/>
      <c r="F169" s="124"/>
      <c r="G169" s="124"/>
      <c r="H169" s="124"/>
      <c r="I169" s="124"/>
      <c r="J169" s="123"/>
      <c r="K169" s="125"/>
      <c r="L169" s="125"/>
      <c r="M169" s="123"/>
      <c r="N169" s="126" t="str">
        <f aca="true">IF(OR(J169="",L169="Abgeschlossen",L169="Storniert"),"",MAX(0,TODAY()-J169))</f>
        <v/>
      </c>
      <c r="O169" s="124"/>
    </row>
    <row r="170" customFormat="false" ht="15" hidden="false" customHeight="false" outlineLevel="0" collapsed="false">
      <c r="A170" s="122" t="n">
        <v>161</v>
      </c>
      <c r="B170" s="123"/>
      <c r="C170" s="124"/>
      <c r="D170" s="125"/>
      <c r="E170" s="124"/>
      <c r="F170" s="124"/>
      <c r="G170" s="124"/>
      <c r="H170" s="124"/>
      <c r="I170" s="124"/>
      <c r="J170" s="123"/>
      <c r="K170" s="125"/>
      <c r="L170" s="125"/>
      <c r="M170" s="123"/>
      <c r="N170" s="126" t="str">
        <f aca="true">IF(OR(J170="",L170="Abgeschlossen",L170="Storniert"),"",MAX(0,TODAY()-J170))</f>
        <v/>
      </c>
      <c r="O170" s="124"/>
    </row>
    <row r="171" customFormat="false" ht="15" hidden="false" customHeight="false" outlineLevel="0" collapsed="false">
      <c r="A171" s="122" t="n">
        <v>162</v>
      </c>
      <c r="B171" s="123"/>
      <c r="C171" s="124"/>
      <c r="D171" s="125"/>
      <c r="E171" s="124"/>
      <c r="F171" s="124"/>
      <c r="G171" s="124"/>
      <c r="H171" s="124"/>
      <c r="I171" s="124"/>
      <c r="J171" s="123"/>
      <c r="K171" s="125"/>
      <c r="L171" s="125"/>
      <c r="M171" s="123"/>
      <c r="N171" s="126" t="str">
        <f aca="true">IF(OR(J171="",L171="Abgeschlossen",L171="Storniert"),"",MAX(0,TODAY()-J171))</f>
        <v/>
      </c>
      <c r="O171" s="124"/>
    </row>
    <row r="172" customFormat="false" ht="15" hidden="false" customHeight="false" outlineLevel="0" collapsed="false">
      <c r="A172" s="122" t="n">
        <v>163</v>
      </c>
      <c r="B172" s="123"/>
      <c r="C172" s="124"/>
      <c r="D172" s="125"/>
      <c r="E172" s="124"/>
      <c r="F172" s="124"/>
      <c r="G172" s="124"/>
      <c r="H172" s="124"/>
      <c r="I172" s="124"/>
      <c r="J172" s="123"/>
      <c r="K172" s="125"/>
      <c r="L172" s="125"/>
      <c r="M172" s="123"/>
      <c r="N172" s="126" t="str">
        <f aca="true">IF(OR(J172="",L172="Abgeschlossen",L172="Storniert"),"",MAX(0,TODAY()-J172))</f>
        <v/>
      </c>
      <c r="O172" s="124"/>
    </row>
    <row r="173" customFormat="false" ht="15" hidden="false" customHeight="false" outlineLevel="0" collapsed="false">
      <c r="A173" s="122" t="n">
        <v>164</v>
      </c>
      <c r="B173" s="123"/>
      <c r="C173" s="124"/>
      <c r="D173" s="125"/>
      <c r="E173" s="124"/>
      <c r="F173" s="124"/>
      <c r="G173" s="124"/>
      <c r="H173" s="124"/>
      <c r="I173" s="124"/>
      <c r="J173" s="123"/>
      <c r="K173" s="125"/>
      <c r="L173" s="125"/>
      <c r="M173" s="123"/>
      <c r="N173" s="126" t="str">
        <f aca="true">IF(OR(J173="",L173="Abgeschlossen",L173="Storniert"),"",MAX(0,TODAY()-J173))</f>
        <v/>
      </c>
      <c r="O173" s="124"/>
    </row>
    <row r="174" customFormat="false" ht="15" hidden="false" customHeight="false" outlineLevel="0" collapsed="false">
      <c r="A174" s="122" t="n">
        <v>165</v>
      </c>
      <c r="B174" s="123"/>
      <c r="C174" s="124"/>
      <c r="D174" s="125"/>
      <c r="E174" s="124"/>
      <c r="F174" s="124"/>
      <c r="G174" s="124"/>
      <c r="H174" s="124"/>
      <c r="I174" s="124"/>
      <c r="J174" s="123"/>
      <c r="K174" s="125"/>
      <c r="L174" s="125"/>
      <c r="M174" s="123"/>
      <c r="N174" s="126" t="str">
        <f aca="true">IF(OR(J174="",L174="Abgeschlossen",L174="Storniert"),"",MAX(0,TODAY()-J174))</f>
        <v/>
      </c>
      <c r="O174" s="124"/>
    </row>
    <row r="175" customFormat="false" ht="15" hidden="false" customHeight="false" outlineLevel="0" collapsed="false">
      <c r="A175" s="122" t="n">
        <v>166</v>
      </c>
      <c r="B175" s="123"/>
      <c r="C175" s="124"/>
      <c r="D175" s="125"/>
      <c r="E175" s="124"/>
      <c r="F175" s="124"/>
      <c r="G175" s="124"/>
      <c r="H175" s="124"/>
      <c r="I175" s="124"/>
      <c r="J175" s="123"/>
      <c r="K175" s="125"/>
      <c r="L175" s="125"/>
      <c r="M175" s="123"/>
      <c r="N175" s="126" t="str">
        <f aca="true">IF(OR(J175="",L175="Abgeschlossen",L175="Storniert"),"",MAX(0,TODAY()-J175))</f>
        <v/>
      </c>
      <c r="O175" s="124"/>
    </row>
    <row r="176" customFormat="false" ht="15" hidden="false" customHeight="false" outlineLevel="0" collapsed="false">
      <c r="A176" s="122" t="n">
        <v>167</v>
      </c>
      <c r="B176" s="123"/>
      <c r="C176" s="124"/>
      <c r="D176" s="125"/>
      <c r="E176" s="124"/>
      <c r="F176" s="124"/>
      <c r="G176" s="124"/>
      <c r="H176" s="124"/>
      <c r="I176" s="124"/>
      <c r="J176" s="123"/>
      <c r="K176" s="125"/>
      <c r="L176" s="125"/>
      <c r="M176" s="123"/>
      <c r="N176" s="126" t="str">
        <f aca="true">IF(OR(J176="",L176="Abgeschlossen",L176="Storniert"),"",MAX(0,TODAY()-J176))</f>
        <v/>
      </c>
      <c r="O176" s="124"/>
    </row>
    <row r="177" customFormat="false" ht="15" hidden="false" customHeight="false" outlineLevel="0" collapsed="false">
      <c r="A177" s="122" t="n">
        <v>168</v>
      </c>
      <c r="B177" s="123"/>
      <c r="C177" s="124"/>
      <c r="D177" s="125"/>
      <c r="E177" s="124"/>
      <c r="F177" s="124"/>
      <c r="G177" s="124"/>
      <c r="H177" s="124"/>
      <c r="I177" s="124"/>
      <c r="J177" s="123"/>
      <c r="K177" s="125"/>
      <c r="L177" s="125"/>
      <c r="M177" s="123"/>
      <c r="N177" s="126" t="str">
        <f aca="true">IF(OR(J177="",L177="Abgeschlossen",L177="Storniert"),"",MAX(0,TODAY()-J177))</f>
        <v/>
      </c>
      <c r="O177" s="124"/>
    </row>
    <row r="178" customFormat="false" ht="15" hidden="false" customHeight="false" outlineLevel="0" collapsed="false">
      <c r="A178" s="122" t="n">
        <v>169</v>
      </c>
      <c r="B178" s="123"/>
      <c r="C178" s="124"/>
      <c r="D178" s="125"/>
      <c r="E178" s="124"/>
      <c r="F178" s="124"/>
      <c r="G178" s="124"/>
      <c r="H178" s="124"/>
      <c r="I178" s="124"/>
      <c r="J178" s="123"/>
      <c r="K178" s="125"/>
      <c r="L178" s="125"/>
      <c r="M178" s="123"/>
      <c r="N178" s="126" t="str">
        <f aca="true">IF(OR(J178="",L178="Abgeschlossen",L178="Storniert"),"",MAX(0,TODAY()-J178))</f>
        <v/>
      </c>
      <c r="O178" s="124"/>
    </row>
    <row r="179" customFormat="false" ht="15" hidden="false" customHeight="false" outlineLevel="0" collapsed="false">
      <c r="A179" s="122" t="n">
        <v>170</v>
      </c>
      <c r="B179" s="123"/>
      <c r="C179" s="124"/>
      <c r="D179" s="125"/>
      <c r="E179" s="124"/>
      <c r="F179" s="124"/>
      <c r="G179" s="124"/>
      <c r="H179" s="124"/>
      <c r="I179" s="124"/>
      <c r="J179" s="123"/>
      <c r="K179" s="125"/>
      <c r="L179" s="125"/>
      <c r="M179" s="123"/>
      <c r="N179" s="126" t="str">
        <f aca="true">IF(OR(J179="",L179="Abgeschlossen",L179="Storniert"),"",MAX(0,TODAY()-J179))</f>
        <v/>
      </c>
      <c r="O179" s="124"/>
    </row>
    <row r="180" customFormat="false" ht="15" hidden="false" customHeight="false" outlineLevel="0" collapsed="false">
      <c r="A180" s="122" t="n">
        <v>171</v>
      </c>
      <c r="B180" s="123"/>
      <c r="C180" s="124"/>
      <c r="D180" s="125"/>
      <c r="E180" s="124"/>
      <c r="F180" s="124"/>
      <c r="G180" s="124"/>
      <c r="H180" s="124"/>
      <c r="I180" s="124"/>
      <c r="J180" s="123"/>
      <c r="K180" s="125"/>
      <c r="L180" s="125"/>
      <c r="M180" s="123"/>
      <c r="N180" s="126" t="str">
        <f aca="true">IF(OR(J180="",L180="Abgeschlossen",L180="Storniert"),"",MAX(0,TODAY()-J180))</f>
        <v/>
      </c>
      <c r="O180" s="124"/>
    </row>
    <row r="181" customFormat="false" ht="15" hidden="false" customHeight="false" outlineLevel="0" collapsed="false">
      <c r="A181" s="122" t="n">
        <v>172</v>
      </c>
      <c r="B181" s="123"/>
      <c r="C181" s="124"/>
      <c r="D181" s="125"/>
      <c r="E181" s="124"/>
      <c r="F181" s="124"/>
      <c r="G181" s="124"/>
      <c r="H181" s="124"/>
      <c r="I181" s="124"/>
      <c r="J181" s="123"/>
      <c r="K181" s="125"/>
      <c r="L181" s="125"/>
      <c r="M181" s="123"/>
      <c r="N181" s="126" t="str">
        <f aca="true">IF(OR(J181="",L181="Abgeschlossen",L181="Storniert"),"",MAX(0,TODAY()-J181))</f>
        <v/>
      </c>
      <c r="O181" s="124"/>
    </row>
    <row r="182" customFormat="false" ht="15" hidden="false" customHeight="false" outlineLevel="0" collapsed="false">
      <c r="A182" s="122" t="n">
        <v>173</v>
      </c>
      <c r="B182" s="123"/>
      <c r="C182" s="124"/>
      <c r="D182" s="125"/>
      <c r="E182" s="124"/>
      <c r="F182" s="124"/>
      <c r="G182" s="124"/>
      <c r="H182" s="124"/>
      <c r="I182" s="124"/>
      <c r="J182" s="123"/>
      <c r="K182" s="125"/>
      <c r="L182" s="125"/>
      <c r="M182" s="123"/>
      <c r="N182" s="126" t="str">
        <f aca="true">IF(OR(J182="",L182="Abgeschlossen",L182="Storniert"),"",MAX(0,TODAY()-J182))</f>
        <v/>
      </c>
      <c r="O182" s="124"/>
    </row>
    <row r="183" customFormat="false" ht="15" hidden="false" customHeight="false" outlineLevel="0" collapsed="false">
      <c r="A183" s="122" t="n">
        <v>174</v>
      </c>
      <c r="B183" s="123"/>
      <c r="C183" s="124"/>
      <c r="D183" s="125"/>
      <c r="E183" s="124"/>
      <c r="F183" s="124"/>
      <c r="G183" s="124"/>
      <c r="H183" s="124"/>
      <c r="I183" s="124"/>
      <c r="J183" s="123"/>
      <c r="K183" s="125"/>
      <c r="L183" s="125"/>
      <c r="M183" s="123"/>
      <c r="N183" s="126" t="str">
        <f aca="true">IF(OR(J183="",L183="Abgeschlossen",L183="Storniert"),"",MAX(0,TODAY()-J183))</f>
        <v/>
      </c>
      <c r="O183" s="124"/>
    </row>
    <row r="184" customFormat="false" ht="15" hidden="false" customHeight="false" outlineLevel="0" collapsed="false">
      <c r="A184" s="122" t="n">
        <v>175</v>
      </c>
      <c r="B184" s="123"/>
      <c r="C184" s="124"/>
      <c r="D184" s="125"/>
      <c r="E184" s="124"/>
      <c r="F184" s="124"/>
      <c r="G184" s="124"/>
      <c r="H184" s="124"/>
      <c r="I184" s="124"/>
      <c r="J184" s="123"/>
      <c r="K184" s="125"/>
      <c r="L184" s="125"/>
      <c r="M184" s="123"/>
      <c r="N184" s="126" t="str">
        <f aca="true">IF(OR(J184="",L184="Abgeschlossen",L184="Storniert"),"",MAX(0,TODAY()-J184))</f>
        <v/>
      </c>
      <c r="O184" s="124"/>
    </row>
    <row r="185" customFormat="false" ht="15" hidden="false" customHeight="false" outlineLevel="0" collapsed="false">
      <c r="A185" s="122" t="n">
        <v>176</v>
      </c>
      <c r="B185" s="123"/>
      <c r="C185" s="124"/>
      <c r="D185" s="125"/>
      <c r="E185" s="124"/>
      <c r="F185" s="124"/>
      <c r="G185" s="124"/>
      <c r="H185" s="124"/>
      <c r="I185" s="124"/>
      <c r="J185" s="123"/>
      <c r="K185" s="125"/>
      <c r="L185" s="125"/>
      <c r="M185" s="123"/>
      <c r="N185" s="126" t="str">
        <f aca="true">IF(OR(J185="",L185="Abgeschlossen",L185="Storniert"),"",MAX(0,TODAY()-J185))</f>
        <v/>
      </c>
      <c r="O185" s="124"/>
    </row>
    <row r="186" customFormat="false" ht="15" hidden="false" customHeight="false" outlineLevel="0" collapsed="false">
      <c r="A186" s="122" t="n">
        <v>177</v>
      </c>
      <c r="B186" s="123"/>
      <c r="C186" s="124"/>
      <c r="D186" s="125"/>
      <c r="E186" s="124"/>
      <c r="F186" s="124"/>
      <c r="G186" s="124"/>
      <c r="H186" s="124"/>
      <c r="I186" s="124"/>
      <c r="J186" s="123"/>
      <c r="K186" s="125"/>
      <c r="L186" s="125"/>
      <c r="M186" s="123"/>
      <c r="N186" s="126" t="str">
        <f aca="true">IF(OR(J186="",L186="Abgeschlossen",L186="Storniert"),"",MAX(0,TODAY()-J186))</f>
        <v/>
      </c>
      <c r="O186" s="124"/>
    </row>
    <row r="187" customFormat="false" ht="15" hidden="false" customHeight="false" outlineLevel="0" collapsed="false">
      <c r="A187" s="122" t="n">
        <v>178</v>
      </c>
      <c r="B187" s="123"/>
      <c r="C187" s="124"/>
      <c r="D187" s="125"/>
      <c r="E187" s="124"/>
      <c r="F187" s="124"/>
      <c r="G187" s="124"/>
      <c r="H187" s="124"/>
      <c r="I187" s="124"/>
      <c r="J187" s="123"/>
      <c r="K187" s="125"/>
      <c r="L187" s="125"/>
      <c r="M187" s="123"/>
      <c r="N187" s="126" t="str">
        <f aca="true">IF(OR(J187="",L187="Abgeschlossen",L187="Storniert"),"",MAX(0,TODAY()-J187))</f>
        <v/>
      </c>
      <c r="O187" s="124"/>
    </row>
    <row r="188" customFormat="false" ht="15" hidden="false" customHeight="false" outlineLevel="0" collapsed="false">
      <c r="A188" s="122" t="n">
        <v>179</v>
      </c>
      <c r="B188" s="123"/>
      <c r="C188" s="124"/>
      <c r="D188" s="125"/>
      <c r="E188" s="124"/>
      <c r="F188" s="124"/>
      <c r="G188" s="124"/>
      <c r="H188" s="124"/>
      <c r="I188" s="124"/>
      <c r="J188" s="123"/>
      <c r="K188" s="125"/>
      <c r="L188" s="125"/>
      <c r="M188" s="123"/>
      <c r="N188" s="126" t="str">
        <f aca="true">IF(OR(J188="",L188="Abgeschlossen",L188="Storniert"),"",MAX(0,TODAY()-J188))</f>
        <v/>
      </c>
      <c r="O188" s="124"/>
    </row>
    <row r="189" customFormat="false" ht="15" hidden="false" customHeight="false" outlineLevel="0" collapsed="false">
      <c r="A189" s="122" t="n">
        <v>180</v>
      </c>
      <c r="B189" s="123"/>
      <c r="C189" s="124"/>
      <c r="D189" s="125"/>
      <c r="E189" s="124"/>
      <c r="F189" s="124"/>
      <c r="G189" s="124"/>
      <c r="H189" s="124"/>
      <c r="I189" s="124"/>
      <c r="J189" s="123"/>
      <c r="K189" s="125"/>
      <c r="L189" s="125"/>
      <c r="M189" s="123"/>
      <c r="N189" s="126" t="str">
        <f aca="true">IF(OR(J189="",L189="Abgeschlossen",L189="Storniert"),"",MAX(0,TODAY()-J189))</f>
        <v/>
      </c>
      <c r="O189" s="124"/>
    </row>
    <row r="190" customFormat="false" ht="15" hidden="false" customHeight="false" outlineLevel="0" collapsed="false">
      <c r="A190" s="122" t="n">
        <v>181</v>
      </c>
      <c r="B190" s="123"/>
      <c r="C190" s="124"/>
      <c r="D190" s="125"/>
      <c r="E190" s="124"/>
      <c r="F190" s="124"/>
      <c r="G190" s="124"/>
      <c r="H190" s="124"/>
      <c r="I190" s="124"/>
      <c r="J190" s="123"/>
      <c r="K190" s="125"/>
      <c r="L190" s="125"/>
      <c r="M190" s="123"/>
      <c r="N190" s="126" t="str">
        <f aca="true">IF(OR(J190="",L190="Abgeschlossen",L190="Storniert"),"",MAX(0,TODAY()-J190))</f>
        <v/>
      </c>
      <c r="O190" s="124"/>
    </row>
    <row r="191" customFormat="false" ht="15" hidden="false" customHeight="false" outlineLevel="0" collapsed="false">
      <c r="A191" s="122" t="n">
        <v>182</v>
      </c>
      <c r="B191" s="123"/>
      <c r="C191" s="124"/>
      <c r="D191" s="125"/>
      <c r="E191" s="124"/>
      <c r="F191" s="124"/>
      <c r="G191" s="124"/>
      <c r="H191" s="124"/>
      <c r="I191" s="124"/>
      <c r="J191" s="123"/>
      <c r="K191" s="125"/>
      <c r="L191" s="125"/>
      <c r="M191" s="123"/>
      <c r="N191" s="126" t="str">
        <f aca="true">IF(OR(J191="",L191="Abgeschlossen",L191="Storniert"),"",MAX(0,TODAY()-J191))</f>
        <v/>
      </c>
      <c r="O191" s="124"/>
    </row>
    <row r="192" customFormat="false" ht="15" hidden="false" customHeight="false" outlineLevel="0" collapsed="false">
      <c r="A192" s="122" t="n">
        <v>183</v>
      </c>
      <c r="B192" s="123"/>
      <c r="C192" s="124"/>
      <c r="D192" s="125"/>
      <c r="E192" s="124"/>
      <c r="F192" s="124"/>
      <c r="G192" s="124"/>
      <c r="H192" s="124"/>
      <c r="I192" s="124"/>
      <c r="J192" s="123"/>
      <c r="K192" s="125"/>
      <c r="L192" s="125"/>
      <c r="M192" s="123"/>
      <c r="N192" s="126" t="str">
        <f aca="true">IF(OR(J192="",L192="Abgeschlossen",L192="Storniert"),"",MAX(0,TODAY()-J192))</f>
        <v/>
      </c>
      <c r="O192" s="124"/>
    </row>
    <row r="193" customFormat="false" ht="15" hidden="false" customHeight="false" outlineLevel="0" collapsed="false">
      <c r="A193" s="122" t="n">
        <v>184</v>
      </c>
      <c r="B193" s="123"/>
      <c r="C193" s="124"/>
      <c r="D193" s="125"/>
      <c r="E193" s="124"/>
      <c r="F193" s="124"/>
      <c r="G193" s="124"/>
      <c r="H193" s="124"/>
      <c r="I193" s="124"/>
      <c r="J193" s="123"/>
      <c r="K193" s="125"/>
      <c r="L193" s="125"/>
      <c r="M193" s="123"/>
      <c r="N193" s="126" t="str">
        <f aca="true">IF(OR(J193="",L193="Abgeschlossen",L193="Storniert"),"",MAX(0,TODAY()-J193))</f>
        <v/>
      </c>
      <c r="O193" s="124"/>
    </row>
    <row r="194" customFormat="false" ht="15" hidden="false" customHeight="false" outlineLevel="0" collapsed="false">
      <c r="A194" s="122" t="n">
        <v>185</v>
      </c>
      <c r="B194" s="123"/>
      <c r="C194" s="124"/>
      <c r="D194" s="125"/>
      <c r="E194" s="124"/>
      <c r="F194" s="124"/>
      <c r="G194" s="124"/>
      <c r="H194" s="124"/>
      <c r="I194" s="124"/>
      <c r="J194" s="123"/>
      <c r="K194" s="125"/>
      <c r="L194" s="125"/>
      <c r="M194" s="123"/>
      <c r="N194" s="126" t="str">
        <f aca="true">IF(OR(J194="",L194="Abgeschlossen",L194="Storniert"),"",MAX(0,TODAY()-J194))</f>
        <v/>
      </c>
      <c r="O194" s="124"/>
    </row>
    <row r="195" customFormat="false" ht="15" hidden="false" customHeight="false" outlineLevel="0" collapsed="false">
      <c r="A195" s="122" t="n">
        <v>186</v>
      </c>
      <c r="B195" s="123"/>
      <c r="C195" s="124"/>
      <c r="D195" s="125"/>
      <c r="E195" s="124"/>
      <c r="F195" s="124"/>
      <c r="G195" s="124"/>
      <c r="H195" s="124"/>
      <c r="I195" s="124"/>
      <c r="J195" s="123"/>
      <c r="K195" s="125"/>
      <c r="L195" s="125"/>
      <c r="M195" s="123"/>
      <c r="N195" s="126" t="str">
        <f aca="true">IF(OR(J195="",L195="Abgeschlossen",L195="Storniert"),"",MAX(0,TODAY()-J195))</f>
        <v/>
      </c>
      <c r="O195" s="124"/>
    </row>
    <row r="196" customFormat="false" ht="15" hidden="false" customHeight="false" outlineLevel="0" collapsed="false">
      <c r="A196" s="122" t="n">
        <v>187</v>
      </c>
      <c r="B196" s="123"/>
      <c r="C196" s="124"/>
      <c r="D196" s="125"/>
      <c r="E196" s="124"/>
      <c r="F196" s="124"/>
      <c r="G196" s="124"/>
      <c r="H196" s="124"/>
      <c r="I196" s="124"/>
      <c r="J196" s="123"/>
      <c r="K196" s="125"/>
      <c r="L196" s="125"/>
      <c r="M196" s="123"/>
      <c r="N196" s="126" t="str">
        <f aca="true">IF(OR(J196="",L196="Abgeschlossen",L196="Storniert"),"",MAX(0,TODAY()-J196))</f>
        <v/>
      </c>
      <c r="O196" s="124"/>
    </row>
    <row r="197" customFormat="false" ht="15" hidden="false" customHeight="false" outlineLevel="0" collapsed="false">
      <c r="A197" s="122" t="n">
        <v>188</v>
      </c>
      <c r="B197" s="123"/>
      <c r="C197" s="124"/>
      <c r="D197" s="125"/>
      <c r="E197" s="124"/>
      <c r="F197" s="124"/>
      <c r="G197" s="124"/>
      <c r="H197" s="124"/>
      <c r="I197" s="124"/>
      <c r="J197" s="123"/>
      <c r="K197" s="125"/>
      <c r="L197" s="125"/>
      <c r="M197" s="123"/>
      <c r="N197" s="126" t="str">
        <f aca="true">IF(OR(J197="",L197="Abgeschlossen",L197="Storniert"),"",MAX(0,TODAY()-J197))</f>
        <v/>
      </c>
      <c r="O197" s="124"/>
    </row>
    <row r="198" customFormat="false" ht="15" hidden="false" customHeight="false" outlineLevel="0" collapsed="false">
      <c r="A198" s="122" t="n">
        <v>189</v>
      </c>
      <c r="B198" s="123"/>
      <c r="C198" s="124"/>
      <c r="D198" s="125"/>
      <c r="E198" s="124"/>
      <c r="F198" s="124"/>
      <c r="G198" s="124"/>
      <c r="H198" s="124"/>
      <c r="I198" s="124"/>
      <c r="J198" s="123"/>
      <c r="K198" s="125"/>
      <c r="L198" s="125"/>
      <c r="M198" s="123"/>
      <c r="N198" s="126" t="str">
        <f aca="true">IF(OR(J198="",L198="Abgeschlossen",L198="Storniert"),"",MAX(0,TODAY()-J198))</f>
        <v/>
      </c>
      <c r="O198" s="124"/>
    </row>
    <row r="199" customFormat="false" ht="15" hidden="false" customHeight="false" outlineLevel="0" collapsed="false">
      <c r="A199" s="122" t="n">
        <v>190</v>
      </c>
      <c r="B199" s="123"/>
      <c r="C199" s="124"/>
      <c r="D199" s="125"/>
      <c r="E199" s="124"/>
      <c r="F199" s="124"/>
      <c r="G199" s="124"/>
      <c r="H199" s="124"/>
      <c r="I199" s="124"/>
      <c r="J199" s="123"/>
      <c r="K199" s="125"/>
      <c r="L199" s="125"/>
      <c r="M199" s="123"/>
      <c r="N199" s="126" t="str">
        <f aca="true">IF(OR(J199="",L199="Abgeschlossen",L199="Storniert"),"",MAX(0,TODAY()-J199))</f>
        <v/>
      </c>
      <c r="O199" s="124"/>
    </row>
    <row r="200" customFormat="false" ht="15" hidden="false" customHeight="false" outlineLevel="0" collapsed="false">
      <c r="A200" s="122" t="n">
        <v>191</v>
      </c>
      <c r="B200" s="123"/>
      <c r="C200" s="124"/>
      <c r="D200" s="125"/>
      <c r="E200" s="124"/>
      <c r="F200" s="124"/>
      <c r="G200" s="124"/>
      <c r="H200" s="124"/>
      <c r="I200" s="124"/>
      <c r="J200" s="123"/>
      <c r="K200" s="125"/>
      <c r="L200" s="125"/>
      <c r="M200" s="123"/>
      <c r="N200" s="126" t="str">
        <f aca="true">IF(OR(J200="",L200="Abgeschlossen",L200="Storniert"),"",MAX(0,TODAY()-J200))</f>
        <v/>
      </c>
      <c r="O200" s="124"/>
    </row>
    <row r="201" customFormat="false" ht="15" hidden="false" customHeight="false" outlineLevel="0" collapsed="false">
      <c r="A201" s="122" t="n">
        <v>192</v>
      </c>
      <c r="B201" s="123"/>
      <c r="C201" s="124"/>
      <c r="D201" s="125"/>
      <c r="E201" s="124"/>
      <c r="F201" s="124"/>
      <c r="G201" s="124"/>
      <c r="H201" s="124"/>
      <c r="I201" s="124"/>
      <c r="J201" s="123"/>
      <c r="K201" s="125"/>
      <c r="L201" s="125"/>
      <c r="M201" s="123"/>
      <c r="N201" s="126" t="str">
        <f aca="true">IF(OR(J201="",L201="Abgeschlossen",L201="Storniert"),"",MAX(0,TODAY()-J201))</f>
        <v/>
      </c>
      <c r="O201" s="124"/>
    </row>
    <row r="202" customFormat="false" ht="15" hidden="false" customHeight="false" outlineLevel="0" collapsed="false">
      <c r="A202" s="122" t="n">
        <v>193</v>
      </c>
      <c r="B202" s="123"/>
      <c r="C202" s="124"/>
      <c r="D202" s="125"/>
      <c r="E202" s="124"/>
      <c r="F202" s="124"/>
      <c r="G202" s="124"/>
      <c r="H202" s="124"/>
      <c r="I202" s="124"/>
      <c r="J202" s="123"/>
      <c r="K202" s="125"/>
      <c r="L202" s="125"/>
      <c r="M202" s="123"/>
      <c r="N202" s="126" t="str">
        <f aca="true">IF(OR(J202="",L202="Abgeschlossen",L202="Storniert"),"",MAX(0,TODAY()-J202))</f>
        <v/>
      </c>
      <c r="O202" s="124"/>
    </row>
    <row r="203" customFormat="false" ht="15" hidden="false" customHeight="false" outlineLevel="0" collapsed="false">
      <c r="A203" s="122" t="n">
        <v>194</v>
      </c>
      <c r="B203" s="123"/>
      <c r="C203" s="124"/>
      <c r="D203" s="125"/>
      <c r="E203" s="124"/>
      <c r="F203" s="124"/>
      <c r="G203" s="124"/>
      <c r="H203" s="124"/>
      <c r="I203" s="124"/>
      <c r="J203" s="123"/>
      <c r="K203" s="125"/>
      <c r="L203" s="125"/>
      <c r="M203" s="123"/>
      <c r="N203" s="126" t="str">
        <f aca="true">IF(OR(J203="",L203="Abgeschlossen",L203="Storniert"),"",MAX(0,TODAY()-J203))</f>
        <v/>
      </c>
      <c r="O203" s="124"/>
    </row>
    <row r="204" customFormat="false" ht="15" hidden="false" customHeight="false" outlineLevel="0" collapsed="false">
      <c r="A204" s="122" t="n">
        <v>195</v>
      </c>
      <c r="B204" s="123"/>
      <c r="C204" s="124"/>
      <c r="D204" s="125"/>
      <c r="E204" s="124"/>
      <c r="F204" s="124"/>
      <c r="G204" s="124"/>
      <c r="H204" s="124"/>
      <c r="I204" s="124"/>
      <c r="J204" s="123"/>
      <c r="K204" s="125"/>
      <c r="L204" s="125"/>
      <c r="M204" s="123"/>
      <c r="N204" s="126" t="str">
        <f aca="true">IF(OR(J204="",L204="Abgeschlossen",L204="Storniert"),"",MAX(0,TODAY()-J204))</f>
        <v/>
      </c>
      <c r="O204" s="124"/>
    </row>
    <row r="205" customFormat="false" ht="15" hidden="false" customHeight="false" outlineLevel="0" collapsed="false">
      <c r="A205" s="122" t="n">
        <v>196</v>
      </c>
      <c r="B205" s="123"/>
      <c r="C205" s="124"/>
      <c r="D205" s="125"/>
      <c r="E205" s="124"/>
      <c r="F205" s="124"/>
      <c r="G205" s="124"/>
      <c r="H205" s="124"/>
      <c r="I205" s="124"/>
      <c r="J205" s="123"/>
      <c r="K205" s="125"/>
      <c r="L205" s="125"/>
      <c r="M205" s="123"/>
      <c r="N205" s="126" t="str">
        <f aca="true">IF(OR(J205="",L205="Abgeschlossen",L205="Storniert"),"",MAX(0,TODAY()-J205))</f>
        <v/>
      </c>
      <c r="O205" s="124"/>
    </row>
    <row r="206" customFormat="false" ht="15" hidden="false" customHeight="false" outlineLevel="0" collapsed="false">
      <c r="A206" s="122" t="n">
        <v>197</v>
      </c>
      <c r="B206" s="123"/>
      <c r="C206" s="124"/>
      <c r="D206" s="125"/>
      <c r="E206" s="124"/>
      <c r="F206" s="124"/>
      <c r="G206" s="124"/>
      <c r="H206" s="124"/>
      <c r="I206" s="124"/>
      <c r="J206" s="123"/>
      <c r="K206" s="125"/>
      <c r="L206" s="125"/>
      <c r="M206" s="123"/>
      <c r="N206" s="126" t="str">
        <f aca="true">IF(OR(J206="",L206="Abgeschlossen",L206="Storniert"),"",MAX(0,TODAY()-J206))</f>
        <v/>
      </c>
      <c r="O206" s="124"/>
    </row>
    <row r="207" customFormat="false" ht="15" hidden="false" customHeight="false" outlineLevel="0" collapsed="false">
      <c r="A207" s="122" t="n">
        <v>198</v>
      </c>
      <c r="B207" s="123"/>
      <c r="C207" s="124"/>
      <c r="D207" s="125"/>
      <c r="E207" s="124"/>
      <c r="F207" s="124"/>
      <c r="G207" s="124"/>
      <c r="H207" s="124"/>
      <c r="I207" s="124"/>
      <c r="J207" s="123"/>
      <c r="K207" s="125"/>
      <c r="L207" s="125"/>
      <c r="M207" s="123"/>
      <c r="N207" s="126" t="str">
        <f aca="true">IF(OR(J207="",L207="Abgeschlossen",L207="Storniert"),"",MAX(0,TODAY()-J207))</f>
        <v/>
      </c>
      <c r="O207" s="124"/>
    </row>
    <row r="208" customFormat="false" ht="15" hidden="false" customHeight="false" outlineLevel="0" collapsed="false">
      <c r="A208" s="122" t="n">
        <v>199</v>
      </c>
      <c r="B208" s="123"/>
      <c r="C208" s="124"/>
      <c r="D208" s="125"/>
      <c r="E208" s="124"/>
      <c r="F208" s="124"/>
      <c r="G208" s="124"/>
      <c r="H208" s="124"/>
      <c r="I208" s="124"/>
      <c r="J208" s="123"/>
      <c r="K208" s="125"/>
      <c r="L208" s="125"/>
      <c r="M208" s="123"/>
      <c r="N208" s="126" t="str">
        <f aca="true">IF(OR(J208="",L208="Abgeschlossen",L208="Storniert"),"",MAX(0,TODAY()-J208))</f>
        <v/>
      </c>
      <c r="O208" s="124"/>
    </row>
    <row r="209" customFormat="false" ht="15" hidden="false" customHeight="false" outlineLevel="0" collapsed="false">
      <c r="A209" s="122" t="n">
        <v>200</v>
      </c>
      <c r="B209" s="123"/>
      <c r="C209" s="124"/>
      <c r="D209" s="125"/>
      <c r="E209" s="124"/>
      <c r="F209" s="124"/>
      <c r="G209" s="124"/>
      <c r="H209" s="124"/>
      <c r="I209" s="124"/>
      <c r="J209" s="123"/>
      <c r="K209" s="125"/>
      <c r="L209" s="125"/>
      <c r="M209" s="123"/>
      <c r="N209" s="126" t="str">
        <f aca="true">IF(OR(J209="",L209="Abgeschlossen",L209="Storniert"),"",MAX(0,TODAY()-J209))</f>
        <v/>
      </c>
      <c r="O209" s="124"/>
    </row>
    <row r="210" customFormat="false" ht="15" hidden="false" customHeight="false" outlineLevel="0" collapsed="false">
      <c r="A210" s="122" t="n">
        <v>201</v>
      </c>
      <c r="B210" s="123"/>
      <c r="C210" s="124"/>
      <c r="D210" s="125"/>
      <c r="E210" s="124"/>
      <c r="F210" s="124"/>
      <c r="G210" s="124"/>
      <c r="H210" s="124"/>
      <c r="I210" s="124"/>
      <c r="J210" s="123"/>
      <c r="K210" s="125"/>
      <c r="L210" s="125"/>
      <c r="M210" s="123"/>
      <c r="N210" s="126" t="str">
        <f aca="true">IF(OR(J210="",L210="Abgeschlossen",L210="Storniert"),"",MAX(0,TODAY()-J210))</f>
        <v/>
      </c>
      <c r="O210" s="124"/>
    </row>
    <row r="211" customFormat="false" ht="15" hidden="false" customHeight="false" outlineLevel="0" collapsed="false">
      <c r="A211" s="122" t="n">
        <v>202</v>
      </c>
      <c r="B211" s="123"/>
      <c r="C211" s="124"/>
      <c r="D211" s="125"/>
      <c r="E211" s="124"/>
      <c r="F211" s="124"/>
      <c r="G211" s="124"/>
      <c r="H211" s="124"/>
      <c r="I211" s="124"/>
      <c r="J211" s="123"/>
      <c r="K211" s="125"/>
      <c r="L211" s="125"/>
      <c r="M211" s="123"/>
      <c r="N211" s="126" t="str">
        <f aca="true">IF(OR(J211="",L211="Abgeschlossen",L211="Storniert"),"",MAX(0,TODAY()-J211))</f>
        <v/>
      </c>
      <c r="O211" s="124"/>
    </row>
    <row r="212" customFormat="false" ht="15" hidden="false" customHeight="false" outlineLevel="0" collapsed="false">
      <c r="A212" s="122" t="n">
        <v>203</v>
      </c>
      <c r="B212" s="123"/>
      <c r="C212" s="124"/>
      <c r="D212" s="125"/>
      <c r="E212" s="124"/>
      <c r="F212" s="124"/>
      <c r="G212" s="124"/>
      <c r="H212" s="124"/>
      <c r="I212" s="124"/>
      <c r="J212" s="123"/>
      <c r="K212" s="125"/>
      <c r="L212" s="125"/>
      <c r="M212" s="123"/>
      <c r="N212" s="126" t="str">
        <f aca="true">IF(OR(J212="",L212="Abgeschlossen",L212="Storniert"),"",MAX(0,TODAY()-J212))</f>
        <v/>
      </c>
      <c r="O212" s="124"/>
    </row>
    <row r="213" customFormat="false" ht="15" hidden="false" customHeight="false" outlineLevel="0" collapsed="false">
      <c r="A213" s="122" t="n">
        <v>204</v>
      </c>
      <c r="B213" s="123"/>
      <c r="C213" s="124"/>
      <c r="D213" s="125"/>
      <c r="E213" s="124"/>
      <c r="F213" s="124"/>
      <c r="G213" s="124"/>
      <c r="H213" s="124"/>
      <c r="I213" s="124"/>
      <c r="J213" s="123"/>
      <c r="K213" s="125"/>
      <c r="L213" s="125"/>
      <c r="M213" s="123"/>
      <c r="N213" s="126" t="str">
        <f aca="true">IF(OR(J213="",L213="Abgeschlossen",L213="Storniert"),"",MAX(0,TODAY()-J213))</f>
        <v/>
      </c>
      <c r="O213" s="124"/>
    </row>
    <row r="214" customFormat="false" ht="15" hidden="false" customHeight="false" outlineLevel="0" collapsed="false">
      <c r="A214" s="122" t="n">
        <v>205</v>
      </c>
      <c r="B214" s="123"/>
      <c r="C214" s="124"/>
      <c r="D214" s="125"/>
      <c r="E214" s="124"/>
      <c r="F214" s="124"/>
      <c r="G214" s="124"/>
      <c r="H214" s="124"/>
      <c r="I214" s="124"/>
      <c r="J214" s="123"/>
      <c r="K214" s="125"/>
      <c r="L214" s="125"/>
      <c r="M214" s="123"/>
      <c r="N214" s="126" t="str">
        <f aca="true">IF(OR(J214="",L214="Abgeschlossen",L214="Storniert"),"",MAX(0,TODAY()-J214))</f>
        <v/>
      </c>
      <c r="O214" s="124"/>
    </row>
    <row r="215" customFormat="false" ht="15" hidden="false" customHeight="false" outlineLevel="0" collapsed="false">
      <c r="A215" s="122" t="n">
        <v>206</v>
      </c>
      <c r="B215" s="123"/>
      <c r="C215" s="124"/>
      <c r="D215" s="125"/>
      <c r="E215" s="124"/>
      <c r="F215" s="124"/>
      <c r="G215" s="124"/>
      <c r="H215" s="124"/>
      <c r="I215" s="124"/>
      <c r="J215" s="123"/>
      <c r="K215" s="125"/>
      <c r="L215" s="125"/>
      <c r="M215" s="123"/>
      <c r="N215" s="126" t="str">
        <f aca="true">IF(OR(J215="",L215="Abgeschlossen",L215="Storniert"),"",MAX(0,TODAY()-J215))</f>
        <v/>
      </c>
      <c r="O215" s="124"/>
    </row>
    <row r="216" customFormat="false" ht="15" hidden="false" customHeight="false" outlineLevel="0" collapsed="false">
      <c r="A216" s="122" t="n">
        <v>207</v>
      </c>
      <c r="B216" s="123"/>
      <c r="C216" s="124"/>
      <c r="D216" s="125"/>
      <c r="E216" s="124"/>
      <c r="F216" s="124"/>
      <c r="G216" s="124"/>
      <c r="H216" s="124"/>
      <c r="I216" s="124"/>
      <c r="J216" s="123"/>
      <c r="K216" s="125"/>
      <c r="L216" s="125"/>
      <c r="M216" s="123"/>
      <c r="N216" s="126" t="str">
        <f aca="true">IF(OR(J216="",L216="Abgeschlossen",L216="Storniert"),"",MAX(0,TODAY()-J216))</f>
        <v/>
      </c>
      <c r="O216" s="124"/>
    </row>
    <row r="217" customFormat="false" ht="15" hidden="false" customHeight="false" outlineLevel="0" collapsed="false">
      <c r="A217" s="122" t="n">
        <v>208</v>
      </c>
      <c r="B217" s="123"/>
      <c r="C217" s="124"/>
      <c r="D217" s="125"/>
      <c r="E217" s="124"/>
      <c r="F217" s="124"/>
      <c r="G217" s="124"/>
      <c r="H217" s="124"/>
      <c r="I217" s="124"/>
      <c r="J217" s="123"/>
      <c r="K217" s="125"/>
      <c r="L217" s="125"/>
      <c r="M217" s="123"/>
      <c r="N217" s="126" t="str">
        <f aca="true">IF(OR(J217="",L217="Abgeschlossen",L217="Storniert"),"",MAX(0,TODAY()-J217))</f>
        <v/>
      </c>
      <c r="O217" s="124"/>
    </row>
    <row r="218" customFormat="false" ht="15" hidden="false" customHeight="false" outlineLevel="0" collapsed="false">
      <c r="A218" s="122" t="n">
        <v>209</v>
      </c>
      <c r="B218" s="123"/>
      <c r="C218" s="124"/>
      <c r="D218" s="125"/>
      <c r="E218" s="124"/>
      <c r="F218" s="124"/>
      <c r="G218" s="124"/>
      <c r="H218" s="124"/>
      <c r="I218" s="124"/>
      <c r="J218" s="123"/>
      <c r="K218" s="125"/>
      <c r="L218" s="125"/>
      <c r="M218" s="123"/>
      <c r="N218" s="126" t="str">
        <f aca="true">IF(OR(J218="",L218="Abgeschlossen",L218="Storniert"),"",MAX(0,TODAY()-J218))</f>
        <v/>
      </c>
      <c r="O218" s="124"/>
    </row>
    <row r="219" customFormat="false" ht="15" hidden="false" customHeight="false" outlineLevel="0" collapsed="false">
      <c r="A219" s="122" t="n">
        <v>210</v>
      </c>
      <c r="B219" s="123"/>
      <c r="C219" s="124"/>
      <c r="D219" s="125"/>
      <c r="E219" s="124"/>
      <c r="F219" s="124"/>
      <c r="G219" s="124"/>
      <c r="H219" s="124"/>
      <c r="I219" s="124"/>
      <c r="J219" s="123"/>
      <c r="K219" s="125"/>
      <c r="L219" s="125"/>
      <c r="M219" s="123"/>
      <c r="N219" s="126" t="str">
        <f aca="true">IF(OR(J219="",L219="Abgeschlossen",L219="Storniert"),"",MAX(0,TODAY()-J219))</f>
        <v/>
      </c>
      <c r="O219" s="124"/>
    </row>
    <row r="220" customFormat="false" ht="15" hidden="false" customHeight="false" outlineLevel="0" collapsed="false">
      <c r="A220" s="122" t="n">
        <v>211</v>
      </c>
      <c r="B220" s="123"/>
      <c r="C220" s="124"/>
      <c r="D220" s="125"/>
      <c r="E220" s="124"/>
      <c r="F220" s="124"/>
      <c r="G220" s="124"/>
      <c r="H220" s="124"/>
      <c r="I220" s="124"/>
      <c r="J220" s="123"/>
      <c r="K220" s="125"/>
      <c r="L220" s="125"/>
      <c r="M220" s="123"/>
      <c r="N220" s="126" t="str">
        <f aca="true">IF(OR(J220="",L220="Abgeschlossen",L220="Storniert"),"",MAX(0,TODAY()-J220))</f>
        <v/>
      </c>
      <c r="O220" s="124"/>
    </row>
    <row r="221" customFormat="false" ht="15" hidden="false" customHeight="false" outlineLevel="0" collapsed="false">
      <c r="A221" s="122" t="n">
        <v>212</v>
      </c>
      <c r="B221" s="123"/>
      <c r="C221" s="124"/>
      <c r="D221" s="125"/>
      <c r="E221" s="124"/>
      <c r="F221" s="124"/>
      <c r="G221" s="124"/>
      <c r="H221" s="124"/>
      <c r="I221" s="124"/>
      <c r="J221" s="123"/>
      <c r="K221" s="125"/>
      <c r="L221" s="125"/>
      <c r="M221" s="123"/>
      <c r="N221" s="126" t="str">
        <f aca="true">IF(OR(J221="",L221="Abgeschlossen",L221="Storniert"),"",MAX(0,TODAY()-J221))</f>
        <v/>
      </c>
      <c r="O221" s="124"/>
    </row>
    <row r="222" customFormat="false" ht="15" hidden="false" customHeight="false" outlineLevel="0" collapsed="false">
      <c r="A222" s="122" t="n">
        <v>213</v>
      </c>
      <c r="B222" s="123"/>
      <c r="C222" s="124"/>
      <c r="D222" s="125"/>
      <c r="E222" s="124"/>
      <c r="F222" s="124"/>
      <c r="G222" s="124"/>
      <c r="H222" s="124"/>
      <c r="I222" s="124"/>
      <c r="J222" s="123"/>
      <c r="K222" s="125"/>
      <c r="L222" s="125"/>
      <c r="M222" s="123"/>
      <c r="N222" s="126" t="str">
        <f aca="true">IF(OR(J222="",L222="Abgeschlossen",L222="Storniert"),"",MAX(0,TODAY()-J222))</f>
        <v/>
      </c>
      <c r="O222" s="124"/>
    </row>
    <row r="223" customFormat="false" ht="15" hidden="false" customHeight="false" outlineLevel="0" collapsed="false">
      <c r="A223" s="122" t="n">
        <v>214</v>
      </c>
      <c r="B223" s="123"/>
      <c r="C223" s="124"/>
      <c r="D223" s="125"/>
      <c r="E223" s="124"/>
      <c r="F223" s="124"/>
      <c r="G223" s="124"/>
      <c r="H223" s="124"/>
      <c r="I223" s="124"/>
      <c r="J223" s="123"/>
      <c r="K223" s="125"/>
      <c r="L223" s="125"/>
      <c r="M223" s="123"/>
      <c r="N223" s="126" t="str">
        <f aca="true">IF(OR(J223="",L223="Abgeschlossen",L223="Storniert"),"",MAX(0,TODAY()-J223))</f>
        <v/>
      </c>
      <c r="O223" s="124"/>
    </row>
    <row r="224" customFormat="false" ht="15" hidden="false" customHeight="false" outlineLevel="0" collapsed="false">
      <c r="A224" s="122" t="n">
        <v>215</v>
      </c>
      <c r="B224" s="123"/>
      <c r="C224" s="124"/>
      <c r="D224" s="125"/>
      <c r="E224" s="124"/>
      <c r="F224" s="124"/>
      <c r="G224" s="124"/>
      <c r="H224" s="124"/>
      <c r="I224" s="124"/>
      <c r="J224" s="123"/>
      <c r="K224" s="125"/>
      <c r="L224" s="125"/>
      <c r="M224" s="123"/>
      <c r="N224" s="126" t="str">
        <f aca="true">IF(OR(J224="",L224="Abgeschlossen",L224="Storniert"),"",MAX(0,TODAY()-J224))</f>
        <v/>
      </c>
      <c r="O224" s="124"/>
    </row>
    <row r="225" customFormat="false" ht="15" hidden="false" customHeight="false" outlineLevel="0" collapsed="false">
      <c r="A225" s="122" t="n">
        <v>216</v>
      </c>
      <c r="B225" s="123"/>
      <c r="C225" s="124"/>
      <c r="D225" s="125"/>
      <c r="E225" s="124"/>
      <c r="F225" s="124"/>
      <c r="G225" s="124"/>
      <c r="H225" s="124"/>
      <c r="I225" s="124"/>
      <c r="J225" s="123"/>
      <c r="K225" s="125"/>
      <c r="L225" s="125"/>
      <c r="M225" s="123"/>
      <c r="N225" s="126" t="str">
        <f aca="true">IF(OR(J225="",L225="Abgeschlossen",L225="Storniert"),"",MAX(0,TODAY()-J225))</f>
        <v/>
      </c>
      <c r="O225" s="124"/>
    </row>
    <row r="226" customFormat="false" ht="15" hidden="false" customHeight="false" outlineLevel="0" collapsed="false">
      <c r="A226" s="122" t="n">
        <v>217</v>
      </c>
      <c r="B226" s="123"/>
      <c r="C226" s="124"/>
      <c r="D226" s="125"/>
      <c r="E226" s="124"/>
      <c r="F226" s="124"/>
      <c r="G226" s="124"/>
      <c r="H226" s="124"/>
      <c r="I226" s="124"/>
      <c r="J226" s="123"/>
      <c r="K226" s="125"/>
      <c r="L226" s="125"/>
      <c r="M226" s="123"/>
      <c r="N226" s="126" t="str">
        <f aca="true">IF(OR(J226="",L226="Abgeschlossen",L226="Storniert"),"",MAX(0,TODAY()-J226))</f>
        <v/>
      </c>
      <c r="O226" s="124"/>
    </row>
    <row r="227" customFormat="false" ht="15" hidden="false" customHeight="false" outlineLevel="0" collapsed="false">
      <c r="A227" s="122" t="n">
        <v>218</v>
      </c>
      <c r="B227" s="123"/>
      <c r="C227" s="124"/>
      <c r="D227" s="125"/>
      <c r="E227" s="124"/>
      <c r="F227" s="124"/>
      <c r="G227" s="124"/>
      <c r="H227" s="124"/>
      <c r="I227" s="124"/>
      <c r="J227" s="123"/>
      <c r="K227" s="125"/>
      <c r="L227" s="125"/>
      <c r="M227" s="123"/>
      <c r="N227" s="126" t="str">
        <f aca="true">IF(OR(J227="",L227="Abgeschlossen",L227="Storniert"),"",MAX(0,TODAY()-J227))</f>
        <v/>
      </c>
      <c r="O227" s="124"/>
    </row>
    <row r="228" customFormat="false" ht="15" hidden="false" customHeight="false" outlineLevel="0" collapsed="false">
      <c r="A228" s="122" t="n">
        <v>219</v>
      </c>
      <c r="B228" s="123"/>
      <c r="C228" s="124"/>
      <c r="D228" s="125"/>
      <c r="E228" s="124"/>
      <c r="F228" s="124"/>
      <c r="G228" s="124"/>
      <c r="H228" s="124"/>
      <c r="I228" s="124"/>
      <c r="J228" s="123"/>
      <c r="K228" s="125"/>
      <c r="L228" s="125"/>
      <c r="M228" s="123"/>
      <c r="N228" s="126" t="str">
        <f aca="true">IF(OR(J228="",L228="Abgeschlossen",L228="Storniert"),"",MAX(0,TODAY()-J228))</f>
        <v/>
      </c>
      <c r="O228" s="124"/>
    </row>
    <row r="229" customFormat="false" ht="15" hidden="false" customHeight="false" outlineLevel="0" collapsed="false">
      <c r="A229" s="122" t="n">
        <v>220</v>
      </c>
      <c r="B229" s="123"/>
      <c r="C229" s="124"/>
      <c r="D229" s="125"/>
      <c r="E229" s="124"/>
      <c r="F229" s="124"/>
      <c r="G229" s="124"/>
      <c r="H229" s="124"/>
      <c r="I229" s="124"/>
      <c r="J229" s="123"/>
      <c r="K229" s="125"/>
      <c r="L229" s="125"/>
      <c r="M229" s="123"/>
      <c r="N229" s="126" t="str">
        <f aca="true">IF(OR(J229="",L229="Abgeschlossen",L229="Storniert"),"",MAX(0,TODAY()-J229))</f>
        <v/>
      </c>
      <c r="O229" s="124"/>
    </row>
    <row r="230" customFormat="false" ht="15" hidden="false" customHeight="false" outlineLevel="0" collapsed="false">
      <c r="A230" s="122" t="n">
        <v>221</v>
      </c>
      <c r="B230" s="123"/>
      <c r="C230" s="124"/>
      <c r="D230" s="125"/>
      <c r="E230" s="124"/>
      <c r="F230" s="124"/>
      <c r="G230" s="124"/>
      <c r="H230" s="124"/>
      <c r="I230" s="124"/>
      <c r="J230" s="123"/>
      <c r="K230" s="125"/>
      <c r="L230" s="125"/>
      <c r="M230" s="123"/>
      <c r="N230" s="126" t="str">
        <f aca="true">IF(OR(J230="",L230="Abgeschlossen",L230="Storniert"),"",MAX(0,TODAY()-J230))</f>
        <v/>
      </c>
      <c r="O230" s="124"/>
    </row>
    <row r="231" customFormat="false" ht="15" hidden="false" customHeight="false" outlineLevel="0" collapsed="false">
      <c r="A231" s="122" t="n">
        <v>222</v>
      </c>
      <c r="B231" s="123"/>
      <c r="C231" s="124"/>
      <c r="D231" s="125"/>
      <c r="E231" s="124"/>
      <c r="F231" s="124"/>
      <c r="G231" s="124"/>
      <c r="H231" s="124"/>
      <c r="I231" s="124"/>
      <c r="J231" s="123"/>
      <c r="K231" s="125"/>
      <c r="L231" s="125"/>
      <c r="M231" s="123"/>
      <c r="N231" s="126" t="str">
        <f aca="true">IF(OR(J231="",L231="Abgeschlossen",L231="Storniert"),"",MAX(0,TODAY()-J231))</f>
        <v/>
      </c>
      <c r="O231" s="124"/>
    </row>
    <row r="232" customFormat="false" ht="15" hidden="false" customHeight="false" outlineLevel="0" collapsed="false">
      <c r="A232" s="122" t="n">
        <v>223</v>
      </c>
      <c r="B232" s="123"/>
      <c r="C232" s="124"/>
      <c r="D232" s="125"/>
      <c r="E232" s="124"/>
      <c r="F232" s="124"/>
      <c r="G232" s="124"/>
      <c r="H232" s="124"/>
      <c r="I232" s="124"/>
      <c r="J232" s="123"/>
      <c r="K232" s="125"/>
      <c r="L232" s="125"/>
      <c r="M232" s="123"/>
      <c r="N232" s="126" t="str">
        <f aca="true">IF(OR(J232="",L232="Abgeschlossen",L232="Storniert"),"",MAX(0,TODAY()-J232))</f>
        <v/>
      </c>
      <c r="O232" s="124"/>
    </row>
    <row r="233" customFormat="false" ht="15" hidden="false" customHeight="false" outlineLevel="0" collapsed="false">
      <c r="A233" s="122" t="n">
        <v>224</v>
      </c>
      <c r="B233" s="123"/>
      <c r="C233" s="124"/>
      <c r="D233" s="125"/>
      <c r="E233" s="124"/>
      <c r="F233" s="124"/>
      <c r="G233" s="124"/>
      <c r="H233" s="124"/>
      <c r="I233" s="124"/>
      <c r="J233" s="123"/>
      <c r="K233" s="125"/>
      <c r="L233" s="125"/>
      <c r="M233" s="123"/>
      <c r="N233" s="126" t="str">
        <f aca="true">IF(OR(J233="",L233="Abgeschlossen",L233="Storniert"),"",MAX(0,TODAY()-J233))</f>
        <v/>
      </c>
      <c r="O233" s="124"/>
    </row>
    <row r="234" customFormat="false" ht="15" hidden="false" customHeight="false" outlineLevel="0" collapsed="false">
      <c r="A234" s="122" t="n">
        <v>225</v>
      </c>
      <c r="B234" s="123"/>
      <c r="C234" s="124"/>
      <c r="D234" s="125"/>
      <c r="E234" s="124"/>
      <c r="F234" s="124"/>
      <c r="G234" s="124"/>
      <c r="H234" s="124"/>
      <c r="I234" s="124"/>
      <c r="J234" s="123"/>
      <c r="K234" s="125"/>
      <c r="L234" s="125"/>
      <c r="M234" s="123"/>
      <c r="N234" s="126" t="str">
        <f aca="true">IF(OR(J234="",L234="Abgeschlossen",L234="Storniert"),"",MAX(0,TODAY()-J234))</f>
        <v/>
      </c>
      <c r="O234" s="124"/>
    </row>
    <row r="235" customFormat="false" ht="15" hidden="false" customHeight="false" outlineLevel="0" collapsed="false">
      <c r="A235" s="122" t="n">
        <v>226</v>
      </c>
      <c r="B235" s="123"/>
      <c r="C235" s="124"/>
      <c r="D235" s="125"/>
      <c r="E235" s="124"/>
      <c r="F235" s="124"/>
      <c r="G235" s="124"/>
      <c r="H235" s="124"/>
      <c r="I235" s="124"/>
      <c r="J235" s="123"/>
      <c r="K235" s="125"/>
      <c r="L235" s="125"/>
      <c r="M235" s="123"/>
      <c r="N235" s="126" t="str">
        <f aca="true">IF(OR(J235="",L235="Abgeschlossen",L235="Storniert"),"",MAX(0,TODAY()-J235))</f>
        <v/>
      </c>
      <c r="O235" s="124"/>
    </row>
    <row r="236" customFormat="false" ht="15" hidden="false" customHeight="false" outlineLevel="0" collapsed="false">
      <c r="A236" s="122" t="n">
        <v>227</v>
      </c>
      <c r="B236" s="123"/>
      <c r="C236" s="124"/>
      <c r="D236" s="125"/>
      <c r="E236" s="124"/>
      <c r="F236" s="124"/>
      <c r="G236" s="124"/>
      <c r="H236" s="124"/>
      <c r="I236" s="124"/>
      <c r="J236" s="123"/>
      <c r="K236" s="125"/>
      <c r="L236" s="125"/>
      <c r="M236" s="123"/>
      <c r="N236" s="126" t="str">
        <f aca="true">IF(OR(J236="",L236="Abgeschlossen",L236="Storniert"),"",MAX(0,TODAY()-J236))</f>
        <v/>
      </c>
      <c r="O236" s="124"/>
    </row>
    <row r="237" customFormat="false" ht="15" hidden="false" customHeight="false" outlineLevel="0" collapsed="false">
      <c r="A237" s="122" t="n">
        <v>228</v>
      </c>
      <c r="B237" s="123"/>
      <c r="C237" s="124"/>
      <c r="D237" s="125"/>
      <c r="E237" s="124"/>
      <c r="F237" s="124"/>
      <c r="G237" s="124"/>
      <c r="H237" s="124"/>
      <c r="I237" s="124"/>
      <c r="J237" s="123"/>
      <c r="K237" s="125"/>
      <c r="L237" s="125"/>
      <c r="M237" s="123"/>
      <c r="N237" s="126" t="str">
        <f aca="true">IF(OR(J237="",L237="Abgeschlossen",L237="Storniert"),"",MAX(0,TODAY()-J237))</f>
        <v/>
      </c>
      <c r="O237" s="124"/>
    </row>
    <row r="238" customFormat="false" ht="15" hidden="false" customHeight="false" outlineLevel="0" collapsed="false">
      <c r="A238" s="122" t="n">
        <v>229</v>
      </c>
      <c r="B238" s="123"/>
      <c r="C238" s="124"/>
      <c r="D238" s="125"/>
      <c r="E238" s="124"/>
      <c r="F238" s="124"/>
      <c r="G238" s="124"/>
      <c r="H238" s="124"/>
      <c r="I238" s="124"/>
      <c r="J238" s="123"/>
      <c r="K238" s="125"/>
      <c r="L238" s="125"/>
      <c r="M238" s="123"/>
      <c r="N238" s="126" t="str">
        <f aca="true">IF(OR(J238="",L238="Abgeschlossen",L238="Storniert"),"",MAX(0,TODAY()-J238))</f>
        <v/>
      </c>
      <c r="O238" s="124"/>
    </row>
    <row r="239" customFormat="false" ht="15" hidden="false" customHeight="false" outlineLevel="0" collapsed="false">
      <c r="A239" s="122" t="n">
        <v>230</v>
      </c>
      <c r="B239" s="123"/>
      <c r="C239" s="124"/>
      <c r="D239" s="125"/>
      <c r="E239" s="124"/>
      <c r="F239" s="124"/>
      <c r="G239" s="124"/>
      <c r="H239" s="124"/>
      <c r="I239" s="124"/>
      <c r="J239" s="123"/>
      <c r="K239" s="125"/>
      <c r="L239" s="125"/>
      <c r="M239" s="123"/>
      <c r="N239" s="126" t="str">
        <f aca="true">IF(OR(J239="",L239="Abgeschlossen",L239="Storniert"),"",MAX(0,TODAY()-J239))</f>
        <v/>
      </c>
      <c r="O239" s="124"/>
    </row>
    <row r="240" customFormat="false" ht="15" hidden="false" customHeight="false" outlineLevel="0" collapsed="false">
      <c r="A240" s="122" t="n">
        <v>231</v>
      </c>
      <c r="B240" s="123"/>
      <c r="C240" s="124"/>
      <c r="D240" s="125"/>
      <c r="E240" s="124"/>
      <c r="F240" s="124"/>
      <c r="G240" s="124"/>
      <c r="H240" s="124"/>
      <c r="I240" s="124"/>
      <c r="J240" s="123"/>
      <c r="K240" s="125"/>
      <c r="L240" s="125"/>
      <c r="M240" s="123"/>
      <c r="N240" s="126" t="str">
        <f aca="true">IF(OR(J240="",L240="Abgeschlossen",L240="Storniert"),"",MAX(0,TODAY()-J240))</f>
        <v/>
      </c>
      <c r="O240" s="124"/>
    </row>
    <row r="241" customFormat="false" ht="15" hidden="false" customHeight="false" outlineLevel="0" collapsed="false">
      <c r="A241" s="122" t="n">
        <v>232</v>
      </c>
      <c r="B241" s="123"/>
      <c r="C241" s="124"/>
      <c r="D241" s="125"/>
      <c r="E241" s="124"/>
      <c r="F241" s="124"/>
      <c r="G241" s="124"/>
      <c r="H241" s="124"/>
      <c r="I241" s="124"/>
      <c r="J241" s="123"/>
      <c r="K241" s="125"/>
      <c r="L241" s="125"/>
      <c r="M241" s="123"/>
      <c r="N241" s="126" t="str">
        <f aca="true">IF(OR(J241="",L241="Abgeschlossen",L241="Storniert"),"",MAX(0,TODAY()-J241))</f>
        <v/>
      </c>
      <c r="O241" s="124"/>
    </row>
    <row r="242" customFormat="false" ht="15" hidden="false" customHeight="false" outlineLevel="0" collapsed="false">
      <c r="A242" s="122" t="n">
        <v>233</v>
      </c>
      <c r="B242" s="123"/>
      <c r="C242" s="124"/>
      <c r="D242" s="125"/>
      <c r="E242" s="124"/>
      <c r="F242" s="124"/>
      <c r="G242" s="124"/>
      <c r="H242" s="124"/>
      <c r="I242" s="124"/>
      <c r="J242" s="123"/>
      <c r="K242" s="125"/>
      <c r="L242" s="125"/>
      <c r="M242" s="123"/>
      <c r="N242" s="126" t="str">
        <f aca="true">IF(OR(J242="",L242="Abgeschlossen",L242="Storniert"),"",MAX(0,TODAY()-J242))</f>
        <v/>
      </c>
      <c r="O242" s="124"/>
    </row>
    <row r="243" customFormat="false" ht="15" hidden="false" customHeight="false" outlineLevel="0" collapsed="false">
      <c r="A243" s="122" t="n">
        <v>234</v>
      </c>
      <c r="B243" s="123"/>
      <c r="C243" s="124"/>
      <c r="D243" s="125"/>
      <c r="E243" s="124"/>
      <c r="F243" s="124"/>
      <c r="G243" s="124"/>
      <c r="H243" s="124"/>
      <c r="I243" s="124"/>
      <c r="J243" s="123"/>
      <c r="K243" s="125"/>
      <c r="L243" s="125"/>
      <c r="M243" s="123"/>
      <c r="N243" s="126" t="str">
        <f aca="true">IF(OR(J243="",L243="Abgeschlossen",L243="Storniert"),"",MAX(0,TODAY()-J243))</f>
        <v/>
      </c>
      <c r="O243" s="124"/>
    </row>
    <row r="244" customFormat="false" ht="15" hidden="false" customHeight="false" outlineLevel="0" collapsed="false">
      <c r="A244" s="122" t="n">
        <v>235</v>
      </c>
      <c r="B244" s="123"/>
      <c r="C244" s="124"/>
      <c r="D244" s="125"/>
      <c r="E244" s="124"/>
      <c r="F244" s="124"/>
      <c r="G244" s="124"/>
      <c r="H244" s="124"/>
      <c r="I244" s="124"/>
      <c r="J244" s="123"/>
      <c r="K244" s="125"/>
      <c r="L244" s="125"/>
      <c r="M244" s="123"/>
      <c r="N244" s="126" t="str">
        <f aca="true">IF(OR(J244="",L244="Abgeschlossen",L244="Storniert"),"",MAX(0,TODAY()-J244))</f>
        <v/>
      </c>
      <c r="O244" s="124"/>
    </row>
    <row r="245" customFormat="false" ht="15" hidden="false" customHeight="false" outlineLevel="0" collapsed="false">
      <c r="A245" s="122" t="n">
        <v>236</v>
      </c>
      <c r="B245" s="123"/>
      <c r="C245" s="124"/>
      <c r="D245" s="125"/>
      <c r="E245" s="124"/>
      <c r="F245" s="124"/>
      <c r="G245" s="124"/>
      <c r="H245" s="124"/>
      <c r="I245" s="124"/>
      <c r="J245" s="123"/>
      <c r="K245" s="125"/>
      <c r="L245" s="125"/>
      <c r="M245" s="123"/>
      <c r="N245" s="126" t="str">
        <f aca="true">IF(OR(J245="",L245="Abgeschlossen",L245="Storniert"),"",MAX(0,TODAY()-J245))</f>
        <v/>
      </c>
      <c r="O245" s="124"/>
    </row>
    <row r="246" customFormat="false" ht="15" hidden="false" customHeight="false" outlineLevel="0" collapsed="false">
      <c r="A246" s="122" t="n">
        <v>237</v>
      </c>
      <c r="B246" s="123"/>
      <c r="C246" s="124"/>
      <c r="D246" s="125"/>
      <c r="E246" s="124"/>
      <c r="F246" s="124"/>
      <c r="G246" s="124"/>
      <c r="H246" s="124"/>
      <c r="I246" s="124"/>
      <c r="J246" s="123"/>
      <c r="K246" s="125"/>
      <c r="L246" s="125"/>
      <c r="M246" s="123"/>
      <c r="N246" s="126" t="str">
        <f aca="true">IF(OR(J246="",L246="Abgeschlossen",L246="Storniert"),"",MAX(0,TODAY()-J246))</f>
        <v/>
      </c>
      <c r="O246" s="124"/>
    </row>
    <row r="247" customFormat="false" ht="15" hidden="false" customHeight="false" outlineLevel="0" collapsed="false">
      <c r="A247" s="122" t="n">
        <v>238</v>
      </c>
      <c r="B247" s="123"/>
      <c r="C247" s="124"/>
      <c r="D247" s="125"/>
      <c r="E247" s="124"/>
      <c r="F247" s="124"/>
      <c r="G247" s="124"/>
      <c r="H247" s="124"/>
      <c r="I247" s="124"/>
      <c r="J247" s="123"/>
      <c r="K247" s="125"/>
      <c r="L247" s="125"/>
      <c r="M247" s="123"/>
      <c r="N247" s="126" t="str">
        <f aca="true">IF(OR(J247="",L247="Abgeschlossen",L247="Storniert"),"",MAX(0,TODAY()-J247))</f>
        <v/>
      </c>
      <c r="O247" s="124"/>
    </row>
    <row r="248" customFormat="false" ht="15" hidden="false" customHeight="false" outlineLevel="0" collapsed="false">
      <c r="A248" s="122" t="n">
        <v>239</v>
      </c>
      <c r="B248" s="123"/>
      <c r="C248" s="124"/>
      <c r="D248" s="125"/>
      <c r="E248" s="124"/>
      <c r="F248" s="124"/>
      <c r="G248" s="124"/>
      <c r="H248" s="124"/>
      <c r="I248" s="124"/>
      <c r="J248" s="123"/>
      <c r="K248" s="125"/>
      <c r="L248" s="125"/>
      <c r="M248" s="123"/>
      <c r="N248" s="126" t="str">
        <f aca="true">IF(OR(J248="",L248="Abgeschlossen",L248="Storniert"),"",MAX(0,TODAY()-J248))</f>
        <v/>
      </c>
      <c r="O248" s="124"/>
    </row>
    <row r="249" customFormat="false" ht="15" hidden="false" customHeight="false" outlineLevel="0" collapsed="false">
      <c r="A249" s="122" t="n">
        <v>240</v>
      </c>
      <c r="B249" s="123"/>
      <c r="C249" s="124"/>
      <c r="D249" s="125"/>
      <c r="E249" s="124"/>
      <c r="F249" s="124"/>
      <c r="G249" s="124"/>
      <c r="H249" s="124"/>
      <c r="I249" s="124"/>
      <c r="J249" s="123"/>
      <c r="K249" s="125"/>
      <c r="L249" s="125"/>
      <c r="M249" s="123"/>
      <c r="N249" s="126" t="str">
        <f aca="true">IF(OR(J249="",L249="Abgeschlossen",L249="Storniert"),"",MAX(0,TODAY()-J249))</f>
        <v/>
      </c>
      <c r="O249" s="124"/>
    </row>
    <row r="250" customFormat="false" ht="15" hidden="false" customHeight="false" outlineLevel="0" collapsed="false">
      <c r="A250" s="122" t="n">
        <v>241</v>
      </c>
      <c r="B250" s="123"/>
      <c r="C250" s="124"/>
      <c r="D250" s="125"/>
      <c r="E250" s="124"/>
      <c r="F250" s="124"/>
      <c r="G250" s="124"/>
      <c r="H250" s="124"/>
      <c r="I250" s="124"/>
      <c r="J250" s="123"/>
      <c r="K250" s="125"/>
      <c r="L250" s="125"/>
      <c r="M250" s="123"/>
      <c r="N250" s="126" t="str">
        <f aca="true">IF(OR(J250="",L250="Abgeschlossen",L250="Storniert"),"",MAX(0,TODAY()-J250))</f>
        <v/>
      </c>
      <c r="O250" s="124"/>
    </row>
    <row r="251" customFormat="false" ht="15" hidden="false" customHeight="false" outlineLevel="0" collapsed="false">
      <c r="A251" s="122" t="n">
        <v>242</v>
      </c>
      <c r="B251" s="123"/>
      <c r="C251" s="124"/>
      <c r="D251" s="125"/>
      <c r="E251" s="124"/>
      <c r="F251" s="124"/>
      <c r="G251" s="124"/>
      <c r="H251" s="124"/>
      <c r="I251" s="124"/>
      <c r="J251" s="123"/>
      <c r="K251" s="125"/>
      <c r="L251" s="125"/>
      <c r="M251" s="123"/>
      <c r="N251" s="126" t="str">
        <f aca="true">IF(OR(J251="",L251="Abgeschlossen",L251="Storniert"),"",MAX(0,TODAY()-J251))</f>
        <v/>
      </c>
      <c r="O251" s="124"/>
    </row>
    <row r="252" customFormat="false" ht="15" hidden="false" customHeight="false" outlineLevel="0" collapsed="false">
      <c r="A252" s="122" t="n">
        <v>243</v>
      </c>
      <c r="B252" s="123"/>
      <c r="C252" s="124"/>
      <c r="D252" s="125"/>
      <c r="E252" s="124"/>
      <c r="F252" s="124"/>
      <c r="G252" s="124"/>
      <c r="H252" s="124"/>
      <c r="I252" s="124"/>
      <c r="J252" s="123"/>
      <c r="K252" s="125"/>
      <c r="L252" s="125"/>
      <c r="M252" s="123"/>
      <c r="N252" s="126" t="str">
        <f aca="true">IF(OR(J252="",L252="Abgeschlossen",L252="Storniert"),"",MAX(0,TODAY()-J252))</f>
        <v/>
      </c>
      <c r="O252" s="124"/>
    </row>
    <row r="253" customFormat="false" ht="15" hidden="false" customHeight="false" outlineLevel="0" collapsed="false">
      <c r="A253" s="122" t="n">
        <v>244</v>
      </c>
      <c r="B253" s="123"/>
      <c r="C253" s="124"/>
      <c r="D253" s="125"/>
      <c r="E253" s="124"/>
      <c r="F253" s="124"/>
      <c r="G253" s="124"/>
      <c r="H253" s="124"/>
      <c r="I253" s="124"/>
      <c r="J253" s="123"/>
      <c r="K253" s="125"/>
      <c r="L253" s="125"/>
      <c r="M253" s="123"/>
      <c r="N253" s="126" t="str">
        <f aca="true">IF(OR(J253="",L253="Abgeschlossen",L253="Storniert"),"",MAX(0,TODAY()-J253))</f>
        <v/>
      </c>
      <c r="O253" s="124"/>
    </row>
    <row r="254" customFormat="false" ht="15" hidden="false" customHeight="false" outlineLevel="0" collapsed="false">
      <c r="A254" s="122" t="n">
        <v>245</v>
      </c>
      <c r="B254" s="123"/>
      <c r="C254" s="124"/>
      <c r="D254" s="125"/>
      <c r="E254" s="124"/>
      <c r="F254" s="124"/>
      <c r="G254" s="124"/>
      <c r="H254" s="124"/>
      <c r="I254" s="124"/>
      <c r="J254" s="123"/>
      <c r="K254" s="125"/>
      <c r="L254" s="125"/>
      <c r="M254" s="123"/>
      <c r="N254" s="126" t="str">
        <f aca="true">IF(OR(J254="",L254="Abgeschlossen",L254="Storniert"),"",MAX(0,TODAY()-J254))</f>
        <v/>
      </c>
      <c r="O254" s="124"/>
    </row>
    <row r="255" customFormat="false" ht="15" hidden="false" customHeight="false" outlineLevel="0" collapsed="false">
      <c r="A255" s="122" t="n">
        <v>246</v>
      </c>
      <c r="B255" s="123"/>
      <c r="C255" s="124"/>
      <c r="D255" s="125"/>
      <c r="E255" s="124"/>
      <c r="F255" s="124"/>
      <c r="G255" s="124"/>
      <c r="H255" s="124"/>
      <c r="I255" s="124"/>
      <c r="J255" s="123"/>
      <c r="K255" s="125"/>
      <c r="L255" s="125"/>
      <c r="M255" s="123"/>
      <c r="N255" s="126" t="str">
        <f aca="true">IF(OR(J255="",L255="Abgeschlossen",L255="Storniert"),"",MAX(0,TODAY()-J255))</f>
        <v/>
      </c>
      <c r="O255" s="124"/>
    </row>
    <row r="256" customFormat="false" ht="15" hidden="false" customHeight="false" outlineLevel="0" collapsed="false">
      <c r="A256" s="122" t="n">
        <v>247</v>
      </c>
      <c r="B256" s="123"/>
      <c r="C256" s="124"/>
      <c r="D256" s="125"/>
      <c r="E256" s="124"/>
      <c r="F256" s="124"/>
      <c r="G256" s="124"/>
      <c r="H256" s="124"/>
      <c r="I256" s="124"/>
      <c r="J256" s="123"/>
      <c r="K256" s="125"/>
      <c r="L256" s="125"/>
      <c r="M256" s="123"/>
      <c r="N256" s="126" t="str">
        <f aca="true">IF(OR(J256="",L256="Abgeschlossen",L256="Storniert"),"",MAX(0,TODAY()-J256))</f>
        <v/>
      </c>
      <c r="O256" s="124"/>
    </row>
    <row r="257" customFormat="false" ht="15" hidden="false" customHeight="false" outlineLevel="0" collapsed="false">
      <c r="A257" s="122" t="n">
        <v>248</v>
      </c>
      <c r="B257" s="123"/>
      <c r="C257" s="124"/>
      <c r="D257" s="125"/>
      <c r="E257" s="124"/>
      <c r="F257" s="124"/>
      <c r="G257" s="124"/>
      <c r="H257" s="124"/>
      <c r="I257" s="124"/>
      <c r="J257" s="123"/>
      <c r="K257" s="125"/>
      <c r="L257" s="125"/>
      <c r="M257" s="123"/>
      <c r="N257" s="126" t="str">
        <f aca="true">IF(OR(J257="",L257="Abgeschlossen",L257="Storniert"),"",MAX(0,TODAY()-J257))</f>
        <v/>
      </c>
      <c r="O257" s="124"/>
    </row>
    <row r="258" customFormat="false" ht="15" hidden="false" customHeight="false" outlineLevel="0" collapsed="false">
      <c r="A258" s="122" t="n">
        <v>249</v>
      </c>
      <c r="B258" s="123"/>
      <c r="C258" s="124"/>
      <c r="D258" s="125"/>
      <c r="E258" s="124"/>
      <c r="F258" s="124"/>
      <c r="G258" s="124"/>
      <c r="H258" s="124"/>
      <c r="I258" s="124"/>
      <c r="J258" s="123"/>
      <c r="K258" s="125"/>
      <c r="L258" s="125"/>
      <c r="M258" s="123"/>
      <c r="N258" s="126" t="str">
        <f aca="true">IF(OR(J258="",L258="Abgeschlossen",L258="Storniert"),"",MAX(0,TODAY()-J258))</f>
        <v/>
      </c>
      <c r="O258" s="124"/>
    </row>
    <row r="259" customFormat="false" ht="15" hidden="false" customHeight="false" outlineLevel="0" collapsed="false">
      <c r="A259" s="122" t="n">
        <v>250</v>
      </c>
      <c r="B259" s="123"/>
      <c r="C259" s="124"/>
      <c r="D259" s="125"/>
      <c r="E259" s="124"/>
      <c r="F259" s="124"/>
      <c r="G259" s="124"/>
      <c r="H259" s="124"/>
      <c r="I259" s="124"/>
      <c r="J259" s="123"/>
      <c r="K259" s="125"/>
      <c r="L259" s="125"/>
      <c r="M259" s="123"/>
      <c r="N259" s="126" t="str">
        <f aca="true">IF(OR(J259="",L259="Abgeschlossen",L259="Storniert"),"",MAX(0,TODAY()-J259))</f>
        <v/>
      </c>
      <c r="O259" s="124"/>
    </row>
    <row r="260" customFormat="false" ht="15" hidden="false" customHeight="false" outlineLevel="0" collapsed="false">
      <c r="A260" s="122" t="n">
        <v>251</v>
      </c>
      <c r="B260" s="123"/>
      <c r="C260" s="124"/>
      <c r="D260" s="125"/>
      <c r="E260" s="124"/>
      <c r="F260" s="124"/>
      <c r="G260" s="124"/>
      <c r="H260" s="124"/>
      <c r="I260" s="124"/>
      <c r="J260" s="123"/>
      <c r="K260" s="125"/>
      <c r="L260" s="125"/>
      <c r="M260" s="123"/>
      <c r="N260" s="126" t="str">
        <f aca="true">IF(OR(J260="",L260="Abgeschlossen",L260="Storniert"),"",MAX(0,TODAY()-J260))</f>
        <v/>
      </c>
      <c r="O260" s="124"/>
    </row>
    <row r="261" customFormat="false" ht="15" hidden="false" customHeight="false" outlineLevel="0" collapsed="false">
      <c r="A261" s="122" t="n">
        <v>252</v>
      </c>
      <c r="B261" s="123"/>
      <c r="C261" s="124"/>
      <c r="D261" s="125"/>
      <c r="E261" s="124"/>
      <c r="F261" s="124"/>
      <c r="G261" s="124"/>
      <c r="H261" s="124"/>
      <c r="I261" s="124"/>
      <c r="J261" s="123"/>
      <c r="K261" s="125"/>
      <c r="L261" s="125"/>
      <c r="M261" s="123"/>
      <c r="N261" s="126" t="str">
        <f aca="true">IF(OR(J261="",L261="Abgeschlossen",L261="Storniert"),"",MAX(0,TODAY()-J261))</f>
        <v/>
      </c>
      <c r="O261" s="124"/>
    </row>
    <row r="262" customFormat="false" ht="15" hidden="false" customHeight="false" outlineLevel="0" collapsed="false">
      <c r="A262" s="122" t="n">
        <v>253</v>
      </c>
      <c r="B262" s="123"/>
      <c r="C262" s="124"/>
      <c r="D262" s="125"/>
      <c r="E262" s="124"/>
      <c r="F262" s="124"/>
      <c r="G262" s="124"/>
      <c r="H262" s="124"/>
      <c r="I262" s="124"/>
      <c r="J262" s="123"/>
      <c r="K262" s="125"/>
      <c r="L262" s="125"/>
      <c r="M262" s="123"/>
      <c r="N262" s="126" t="str">
        <f aca="true">IF(OR(J262="",L262="Abgeschlossen",L262="Storniert"),"",MAX(0,TODAY()-J262))</f>
        <v/>
      </c>
      <c r="O262" s="124"/>
    </row>
    <row r="263" customFormat="false" ht="15" hidden="false" customHeight="false" outlineLevel="0" collapsed="false">
      <c r="A263" s="122" t="n">
        <v>254</v>
      </c>
      <c r="B263" s="123"/>
      <c r="C263" s="124"/>
      <c r="D263" s="125"/>
      <c r="E263" s="124"/>
      <c r="F263" s="124"/>
      <c r="G263" s="124"/>
      <c r="H263" s="124"/>
      <c r="I263" s="124"/>
      <c r="J263" s="123"/>
      <c r="K263" s="125"/>
      <c r="L263" s="125"/>
      <c r="M263" s="123"/>
      <c r="N263" s="126" t="str">
        <f aca="true">IF(OR(J263="",L263="Abgeschlossen",L263="Storniert"),"",MAX(0,TODAY()-J263))</f>
        <v/>
      </c>
      <c r="O263" s="124"/>
    </row>
    <row r="264" customFormat="false" ht="15" hidden="false" customHeight="false" outlineLevel="0" collapsed="false">
      <c r="A264" s="122" t="n">
        <v>255</v>
      </c>
      <c r="B264" s="123"/>
      <c r="C264" s="124"/>
      <c r="D264" s="125"/>
      <c r="E264" s="124"/>
      <c r="F264" s="124"/>
      <c r="G264" s="124"/>
      <c r="H264" s="124"/>
      <c r="I264" s="124"/>
      <c r="J264" s="123"/>
      <c r="K264" s="125"/>
      <c r="L264" s="125"/>
      <c r="M264" s="123"/>
      <c r="N264" s="126" t="str">
        <f aca="true">IF(OR(J264="",L264="Abgeschlossen",L264="Storniert"),"",MAX(0,TODAY()-J264))</f>
        <v/>
      </c>
      <c r="O264" s="124"/>
    </row>
    <row r="265" customFormat="false" ht="15" hidden="false" customHeight="false" outlineLevel="0" collapsed="false">
      <c r="A265" s="122" t="n">
        <v>256</v>
      </c>
      <c r="B265" s="123"/>
      <c r="C265" s="124"/>
      <c r="D265" s="125"/>
      <c r="E265" s="124"/>
      <c r="F265" s="124"/>
      <c r="G265" s="124"/>
      <c r="H265" s="124"/>
      <c r="I265" s="124"/>
      <c r="J265" s="123"/>
      <c r="K265" s="125"/>
      <c r="L265" s="125"/>
      <c r="M265" s="123"/>
      <c r="N265" s="126" t="str">
        <f aca="true">IF(OR(J265="",L265="Abgeschlossen",L265="Storniert"),"",MAX(0,TODAY()-J265))</f>
        <v/>
      </c>
      <c r="O265" s="124"/>
    </row>
    <row r="266" customFormat="false" ht="15" hidden="false" customHeight="false" outlineLevel="0" collapsed="false">
      <c r="A266" s="122" t="n">
        <v>257</v>
      </c>
      <c r="B266" s="123"/>
      <c r="C266" s="124"/>
      <c r="D266" s="125"/>
      <c r="E266" s="124"/>
      <c r="F266" s="124"/>
      <c r="G266" s="124"/>
      <c r="H266" s="124"/>
      <c r="I266" s="124"/>
      <c r="J266" s="123"/>
      <c r="K266" s="125"/>
      <c r="L266" s="125"/>
      <c r="M266" s="123"/>
      <c r="N266" s="126" t="str">
        <f aca="true">IF(OR(J266="",L266="Abgeschlossen",L266="Storniert"),"",MAX(0,TODAY()-J266))</f>
        <v/>
      </c>
      <c r="O266" s="124"/>
    </row>
    <row r="267" customFormat="false" ht="15" hidden="false" customHeight="false" outlineLevel="0" collapsed="false">
      <c r="A267" s="122" t="n">
        <v>258</v>
      </c>
      <c r="B267" s="123"/>
      <c r="C267" s="124"/>
      <c r="D267" s="125"/>
      <c r="E267" s="124"/>
      <c r="F267" s="124"/>
      <c r="G267" s="124"/>
      <c r="H267" s="124"/>
      <c r="I267" s="124"/>
      <c r="J267" s="123"/>
      <c r="K267" s="125"/>
      <c r="L267" s="125"/>
      <c r="M267" s="123"/>
      <c r="N267" s="126" t="str">
        <f aca="true">IF(OR(J267="",L267="Abgeschlossen",L267="Storniert"),"",MAX(0,TODAY()-J267))</f>
        <v/>
      </c>
      <c r="O267" s="124"/>
    </row>
    <row r="268" customFormat="false" ht="15" hidden="false" customHeight="false" outlineLevel="0" collapsed="false">
      <c r="A268" s="122" t="n">
        <v>259</v>
      </c>
      <c r="B268" s="123"/>
      <c r="C268" s="124"/>
      <c r="D268" s="125"/>
      <c r="E268" s="124"/>
      <c r="F268" s="124"/>
      <c r="G268" s="124"/>
      <c r="H268" s="124"/>
      <c r="I268" s="124"/>
      <c r="J268" s="123"/>
      <c r="K268" s="125"/>
      <c r="L268" s="125"/>
      <c r="M268" s="123"/>
      <c r="N268" s="126" t="str">
        <f aca="true">IF(OR(J268="",L268="Abgeschlossen",L268="Storniert"),"",MAX(0,TODAY()-J268))</f>
        <v/>
      </c>
      <c r="O268" s="124"/>
    </row>
    <row r="269" customFormat="false" ht="15" hidden="false" customHeight="false" outlineLevel="0" collapsed="false">
      <c r="A269" s="122" t="n">
        <v>260</v>
      </c>
      <c r="B269" s="123"/>
      <c r="C269" s="124"/>
      <c r="D269" s="125"/>
      <c r="E269" s="124"/>
      <c r="F269" s="124"/>
      <c r="G269" s="124"/>
      <c r="H269" s="124"/>
      <c r="I269" s="124"/>
      <c r="J269" s="123"/>
      <c r="K269" s="125"/>
      <c r="L269" s="125"/>
      <c r="M269" s="123"/>
      <c r="N269" s="126" t="str">
        <f aca="true">IF(OR(J269="",L269="Abgeschlossen",L269="Storniert"),"",MAX(0,TODAY()-J269))</f>
        <v/>
      </c>
      <c r="O269" s="124"/>
    </row>
    <row r="270" customFormat="false" ht="15" hidden="false" customHeight="false" outlineLevel="0" collapsed="false">
      <c r="A270" s="122" t="n">
        <v>261</v>
      </c>
      <c r="B270" s="123"/>
      <c r="C270" s="124"/>
      <c r="D270" s="125"/>
      <c r="E270" s="124"/>
      <c r="F270" s="124"/>
      <c r="G270" s="124"/>
      <c r="H270" s="124"/>
      <c r="I270" s="124"/>
      <c r="J270" s="123"/>
      <c r="K270" s="125"/>
      <c r="L270" s="125"/>
      <c r="M270" s="123"/>
      <c r="N270" s="126" t="str">
        <f aca="true">IF(OR(J270="",L270="Abgeschlossen",L270="Storniert"),"",MAX(0,TODAY()-J270))</f>
        <v/>
      </c>
      <c r="O270" s="124"/>
    </row>
    <row r="271" customFormat="false" ht="15" hidden="false" customHeight="false" outlineLevel="0" collapsed="false">
      <c r="A271" s="122" t="n">
        <v>262</v>
      </c>
      <c r="B271" s="123"/>
      <c r="C271" s="124"/>
      <c r="D271" s="125"/>
      <c r="E271" s="124"/>
      <c r="F271" s="124"/>
      <c r="G271" s="124"/>
      <c r="H271" s="124"/>
      <c r="I271" s="124"/>
      <c r="J271" s="123"/>
      <c r="K271" s="125"/>
      <c r="L271" s="125"/>
      <c r="M271" s="123"/>
      <c r="N271" s="126" t="str">
        <f aca="true">IF(OR(J271="",L271="Abgeschlossen",L271="Storniert"),"",MAX(0,TODAY()-J271))</f>
        <v/>
      </c>
      <c r="O271" s="124"/>
    </row>
    <row r="272" customFormat="false" ht="15" hidden="false" customHeight="false" outlineLevel="0" collapsed="false">
      <c r="A272" s="122" t="n">
        <v>263</v>
      </c>
      <c r="B272" s="123"/>
      <c r="C272" s="124"/>
      <c r="D272" s="125"/>
      <c r="E272" s="124"/>
      <c r="F272" s="124"/>
      <c r="G272" s="124"/>
      <c r="H272" s="124"/>
      <c r="I272" s="124"/>
      <c r="J272" s="123"/>
      <c r="K272" s="125"/>
      <c r="L272" s="125"/>
      <c r="M272" s="123"/>
      <c r="N272" s="126" t="str">
        <f aca="true">IF(OR(J272="",L272="Abgeschlossen",L272="Storniert"),"",MAX(0,TODAY()-J272))</f>
        <v/>
      </c>
      <c r="O272" s="124"/>
    </row>
    <row r="273" customFormat="false" ht="15" hidden="false" customHeight="false" outlineLevel="0" collapsed="false">
      <c r="A273" s="122" t="n">
        <v>264</v>
      </c>
      <c r="B273" s="123"/>
      <c r="C273" s="124"/>
      <c r="D273" s="125"/>
      <c r="E273" s="124"/>
      <c r="F273" s="124"/>
      <c r="G273" s="124"/>
      <c r="H273" s="124"/>
      <c r="I273" s="124"/>
      <c r="J273" s="123"/>
      <c r="K273" s="125"/>
      <c r="L273" s="125"/>
      <c r="M273" s="123"/>
      <c r="N273" s="126" t="str">
        <f aca="true">IF(OR(J273="",L273="Abgeschlossen",L273="Storniert"),"",MAX(0,TODAY()-J273))</f>
        <v/>
      </c>
      <c r="O273" s="124"/>
    </row>
    <row r="274" customFormat="false" ht="15" hidden="false" customHeight="false" outlineLevel="0" collapsed="false">
      <c r="A274" s="122" t="n">
        <v>265</v>
      </c>
      <c r="B274" s="123"/>
      <c r="C274" s="124"/>
      <c r="D274" s="125"/>
      <c r="E274" s="124"/>
      <c r="F274" s="124"/>
      <c r="G274" s="124"/>
      <c r="H274" s="124"/>
      <c r="I274" s="124"/>
      <c r="J274" s="123"/>
      <c r="K274" s="125"/>
      <c r="L274" s="125"/>
      <c r="M274" s="123"/>
      <c r="N274" s="126" t="str">
        <f aca="true">IF(OR(J274="",L274="Abgeschlossen",L274="Storniert"),"",MAX(0,TODAY()-J274))</f>
        <v/>
      </c>
      <c r="O274" s="124"/>
    </row>
    <row r="275" customFormat="false" ht="15" hidden="false" customHeight="false" outlineLevel="0" collapsed="false">
      <c r="A275" s="122" t="n">
        <v>266</v>
      </c>
      <c r="B275" s="123"/>
      <c r="C275" s="124"/>
      <c r="D275" s="125"/>
      <c r="E275" s="124"/>
      <c r="F275" s="124"/>
      <c r="G275" s="124"/>
      <c r="H275" s="124"/>
      <c r="I275" s="124"/>
      <c r="J275" s="123"/>
      <c r="K275" s="125"/>
      <c r="L275" s="125"/>
      <c r="M275" s="123"/>
      <c r="N275" s="126" t="str">
        <f aca="true">IF(OR(J275="",L275="Abgeschlossen",L275="Storniert"),"",MAX(0,TODAY()-J275))</f>
        <v/>
      </c>
      <c r="O275" s="124"/>
    </row>
    <row r="276" customFormat="false" ht="15" hidden="false" customHeight="false" outlineLevel="0" collapsed="false">
      <c r="A276" s="122" t="n">
        <v>267</v>
      </c>
      <c r="B276" s="123"/>
      <c r="C276" s="124"/>
      <c r="D276" s="125"/>
      <c r="E276" s="124"/>
      <c r="F276" s="124"/>
      <c r="G276" s="124"/>
      <c r="H276" s="124"/>
      <c r="I276" s="124"/>
      <c r="J276" s="123"/>
      <c r="K276" s="125"/>
      <c r="L276" s="125"/>
      <c r="M276" s="123"/>
      <c r="N276" s="126" t="str">
        <f aca="true">IF(OR(J276="",L276="Abgeschlossen",L276="Storniert"),"",MAX(0,TODAY()-J276))</f>
        <v/>
      </c>
      <c r="O276" s="124"/>
    </row>
    <row r="277" customFormat="false" ht="15" hidden="false" customHeight="false" outlineLevel="0" collapsed="false">
      <c r="A277" s="122" t="n">
        <v>268</v>
      </c>
      <c r="B277" s="123"/>
      <c r="C277" s="124"/>
      <c r="D277" s="125"/>
      <c r="E277" s="124"/>
      <c r="F277" s="124"/>
      <c r="G277" s="124"/>
      <c r="H277" s="124"/>
      <c r="I277" s="124"/>
      <c r="J277" s="123"/>
      <c r="K277" s="125"/>
      <c r="L277" s="125"/>
      <c r="M277" s="123"/>
      <c r="N277" s="126" t="str">
        <f aca="true">IF(OR(J277="",L277="Abgeschlossen",L277="Storniert"),"",MAX(0,TODAY()-J277))</f>
        <v/>
      </c>
      <c r="O277" s="124"/>
    </row>
    <row r="278" customFormat="false" ht="15" hidden="false" customHeight="false" outlineLevel="0" collapsed="false">
      <c r="A278" s="122" t="n">
        <v>269</v>
      </c>
      <c r="B278" s="123"/>
      <c r="C278" s="124"/>
      <c r="D278" s="125"/>
      <c r="E278" s="124"/>
      <c r="F278" s="124"/>
      <c r="G278" s="124"/>
      <c r="H278" s="124"/>
      <c r="I278" s="124"/>
      <c r="J278" s="123"/>
      <c r="K278" s="125"/>
      <c r="L278" s="125"/>
      <c r="M278" s="123"/>
      <c r="N278" s="126" t="str">
        <f aca="true">IF(OR(J278="",L278="Abgeschlossen",L278="Storniert"),"",MAX(0,TODAY()-J278))</f>
        <v/>
      </c>
      <c r="O278" s="124"/>
    </row>
    <row r="279" customFormat="false" ht="15" hidden="false" customHeight="false" outlineLevel="0" collapsed="false">
      <c r="A279" s="122" t="n">
        <v>270</v>
      </c>
      <c r="B279" s="123"/>
      <c r="C279" s="124"/>
      <c r="D279" s="125"/>
      <c r="E279" s="124"/>
      <c r="F279" s="124"/>
      <c r="G279" s="124"/>
      <c r="H279" s="124"/>
      <c r="I279" s="124"/>
      <c r="J279" s="123"/>
      <c r="K279" s="125"/>
      <c r="L279" s="125"/>
      <c r="M279" s="123"/>
      <c r="N279" s="126" t="str">
        <f aca="true">IF(OR(J279="",L279="Abgeschlossen",L279="Storniert"),"",MAX(0,TODAY()-J279))</f>
        <v/>
      </c>
      <c r="O279" s="124"/>
    </row>
    <row r="280" customFormat="false" ht="15" hidden="false" customHeight="false" outlineLevel="0" collapsed="false">
      <c r="A280" s="122" t="n">
        <v>271</v>
      </c>
      <c r="B280" s="123"/>
      <c r="C280" s="124"/>
      <c r="D280" s="125"/>
      <c r="E280" s="124"/>
      <c r="F280" s="124"/>
      <c r="G280" s="124"/>
      <c r="H280" s="124"/>
      <c r="I280" s="124"/>
      <c r="J280" s="123"/>
      <c r="K280" s="125"/>
      <c r="L280" s="125"/>
      <c r="M280" s="123"/>
      <c r="N280" s="126" t="str">
        <f aca="true">IF(OR(J280="",L280="Abgeschlossen",L280="Storniert"),"",MAX(0,TODAY()-J280))</f>
        <v/>
      </c>
      <c r="O280" s="124"/>
    </row>
    <row r="281" customFormat="false" ht="15" hidden="false" customHeight="false" outlineLevel="0" collapsed="false">
      <c r="A281" s="122" t="n">
        <v>272</v>
      </c>
      <c r="B281" s="123"/>
      <c r="C281" s="124"/>
      <c r="D281" s="125"/>
      <c r="E281" s="124"/>
      <c r="F281" s="124"/>
      <c r="G281" s="124"/>
      <c r="H281" s="124"/>
      <c r="I281" s="124"/>
      <c r="J281" s="123"/>
      <c r="K281" s="125"/>
      <c r="L281" s="125"/>
      <c r="M281" s="123"/>
      <c r="N281" s="126" t="str">
        <f aca="true">IF(OR(J281="",L281="Abgeschlossen",L281="Storniert"),"",MAX(0,TODAY()-J281))</f>
        <v/>
      </c>
      <c r="O281" s="124"/>
    </row>
    <row r="282" customFormat="false" ht="15" hidden="false" customHeight="false" outlineLevel="0" collapsed="false">
      <c r="A282" s="122" t="n">
        <v>273</v>
      </c>
      <c r="B282" s="123"/>
      <c r="C282" s="124"/>
      <c r="D282" s="125"/>
      <c r="E282" s="124"/>
      <c r="F282" s="124"/>
      <c r="G282" s="124"/>
      <c r="H282" s="124"/>
      <c r="I282" s="124"/>
      <c r="J282" s="123"/>
      <c r="K282" s="125"/>
      <c r="L282" s="125"/>
      <c r="M282" s="123"/>
      <c r="N282" s="126" t="str">
        <f aca="true">IF(OR(J282="",L282="Abgeschlossen",L282="Storniert"),"",MAX(0,TODAY()-J282))</f>
        <v/>
      </c>
      <c r="O282" s="124"/>
    </row>
    <row r="283" customFormat="false" ht="15" hidden="false" customHeight="false" outlineLevel="0" collapsed="false">
      <c r="A283" s="122" t="n">
        <v>274</v>
      </c>
      <c r="B283" s="123"/>
      <c r="C283" s="124"/>
      <c r="D283" s="125"/>
      <c r="E283" s="124"/>
      <c r="F283" s="124"/>
      <c r="G283" s="124"/>
      <c r="H283" s="124"/>
      <c r="I283" s="124"/>
      <c r="J283" s="123"/>
      <c r="K283" s="125"/>
      <c r="L283" s="125"/>
      <c r="M283" s="123"/>
      <c r="N283" s="126" t="str">
        <f aca="true">IF(OR(J283="",L283="Abgeschlossen",L283="Storniert"),"",MAX(0,TODAY()-J283))</f>
        <v/>
      </c>
      <c r="O283" s="124"/>
    </row>
    <row r="284" customFormat="false" ht="15" hidden="false" customHeight="false" outlineLevel="0" collapsed="false">
      <c r="A284" s="122" t="n">
        <v>275</v>
      </c>
      <c r="B284" s="123"/>
      <c r="C284" s="124"/>
      <c r="D284" s="125"/>
      <c r="E284" s="124"/>
      <c r="F284" s="124"/>
      <c r="G284" s="124"/>
      <c r="H284" s="124"/>
      <c r="I284" s="124"/>
      <c r="J284" s="123"/>
      <c r="K284" s="125"/>
      <c r="L284" s="125"/>
      <c r="M284" s="123"/>
      <c r="N284" s="126" t="str">
        <f aca="true">IF(OR(J284="",L284="Abgeschlossen",L284="Storniert"),"",MAX(0,TODAY()-J284))</f>
        <v/>
      </c>
      <c r="O284" s="124"/>
    </row>
    <row r="285" customFormat="false" ht="15" hidden="false" customHeight="false" outlineLevel="0" collapsed="false">
      <c r="A285" s="122" t="n">
        <v>276</v>
      </c>
      <c r="B285" s="123"/>
      <c r="C285" s="124"/>
      <c r="D285" s="125"/>
      <c r="E285" s="124"/>
      <c r="F285" s="124"/>
      <c r="G285" s="124"/>
      <c r="H285" s="124"/>
      <c r="I285" s="124"/>
      <c r="J285" s="123"/>
      <c r="K285" s="125"/>
      <c r="L285" s="125"/>
      <c r="M285" s="123"/>
      <c r="N285" s="126" t="str">
        <f aca="true">IF(OR(J285="",L285="Abgeschlossen",L285="Storniert"),"",MAX(0,TODAY()-J285))</f>
        <v/>
      </c>
      <c r="O285" s="124"/>
    </row>
    <row r="286" customFormat="false" ht="15" hidden="false" customHeight="false" outlineLevel="0" collapsed="false">
      <c r="A286" s="122" t="n">
        <v>277</v>
      </c>
      <c r="B286" s="123"/>
      <c r="C286" s="124"/>
      <c r="D286" s="125"/>
      <c r="E286" s="124"/>
      <c r="F286" s="124"/>
      <c r="G286" s="124"/>
      <c r="H286" s="124"/>
      <c r="I286" s="124"/>
      <c r="J286" s="123"/>
      <c r="K286" s="125"/>
      <c r="L286" s="125"/>
      <c r="M286" s="123"/>
      <c r="N286" s="126" t="str">
        <f aca="true">IF(OR(J286="",L286="Abgeschlossen",L286="Storniert"),"",MAX(0,TODAY()-J286))</f>
        <v/>
      </c>
      <c r="O286" s="124"/>
    </row>
    <row r="287" customFormat="false" ht="15" hidden="false" customHeight="false" outlineLevel="0" collapsed="false">
      <c r="A287" s="122" t="n">
        <v>278</v>
      </c>
      <c r="B287" s="123"/>
      <c r="C287" s="124"/>
      <c r="D287" s="125"/>
      <c r="E287" s="124"/>
      <c r="F287" s="124"/>
      <c r="G287" s="124"/>
      <c r="H287" s="124"/>
      <c r="I287" s="124"/>
      <c r="J287" s="123"/>
      <c r="K287" s="125"/>
      <c r="L287" s="125"/>
      <c r="M287" s="123"/>
      <c r="N287" s="126" t="str">
        <f aca="true">IF(OR(J287="",L287="Abgeschlossen",L287="Storniert"),"",MAX(0,TODAY()-J287))</f>
        <v/>
      </c>
      <c r="O287" s="124"/>
    </row>
    <row r="288" customFormat="false" ht="15" hidden="false" customHeight="false" outlineLevel="0" collapsed="false">
      <c r="A288" s="122" t="n">
        <v>279</v>
      </c>
      <c r="B288" s="123"/>
      <c r="C288" s="124"/>
      <c r="D288" s="125"/>
      <c r="E288" s="124"/>
      <c r="F288" s="124"/>
      <c r="G288" s="124"/>
      <c r="H288" s="124"/>
      <c r="I288" s="124"/>
      <c r="J288" s="123"/>
      <c r="K288" s="125"/>
      <c r="L288" s="125"/>
      <c r="M288" s="123"/>
      <c r="N288" s="126" t="str">
        <f aca="true">IF(OR(J288="",L288="Abgeschlossen",L288="Storniert"),"",MAX(0,TODAY()-J288))</f>
        <v/>
      </c>
      <c r="O288" s="124"/>
    </row>
    <row r="289" customFormat="false" ht="15" hidden="false" customHeight="false" outlineLevel="0" collapsed="false">
      <c r="A289" s="122" t="n">
        <v>280</v>
      </c>
      <c r="B289" s="123"/>
      <c r="C289" s="124"/>
      <c r="D289" s="125"/>
      <c r="E289" s="124"/>
      <c r="F289" s="124"/>
      <c r="G289" s="124"/>
      <c r="H289" s="124"/>
      <c r="I289" s="124"/>
      <c r="J289" s="123"/>
      <c r="K289" s="125"/>
      <c r="L289" s="125"/>
      <c r="M289" s="123"/>
      <c r="N289" s="126" t="str">
        <f aca="true">IF(OR(J289="",L289="Abgeschlossen",L289="Storniert"),"",MAX(0,TODAY()-J289))</f>
        <v/>
      </c>
      <c r="O289" s="124"/>
    </row>
    <row r="290" customFormat="false" ht="15" hidden="false" customHeight="false" outlineLevel="0" collapsed="false">
      <c r="A290" s="122" t="n">
        <v>281</v>
      </c>
      <c r="B290" s="123"/>
      <c r="C290" s="124"/>
      <c r="D290" s="125"/>
      <c r="E290" s="124"/>
      <c r="F290" s="124"/>
      <c r="G290" s="124"/>
      <c r="H290" s="124"/>
      <c r="I290" s="124"/>
      <c r="J290" s="123"/>
      <c r="K290" s="125"/>
      <c r="L290" s="125"/>
      <c r="M290" s="123"/>
      <c r="N290" s="126" t="str">
        <f aca="true">IF(OR(J290="",L290="Abgeschlossen",L290="Storniert"),"",MAX(0,TODAY()-J290))</f>
        <v/>
      </c>
      <c r="O290" s="124"/>
    </row>
    <row r="291" customFormat="false" ht="15" hidden="false" customHeight="false" outlineLevel="0" collapsed="false">
      <c r="A291" s="122" t="n">
        <v>282</v>
      </c>
      <c r="B291" s="123"/>
      <c r="C291" s="124"/>
      <c r="D291" s="125"/>
      <c r="E291" s="124"/>
      <c r="F291" s="124"/>
      <c r="G291" s="124"/>
      <c r="H291" s="124"/>
      <c r="I291" s="124"/>
      <c r="J291" s="123"/>
      <c r="K291" s="125"/>
      <c r="L291" s="125"/>
      <c r="M291" s="123"/>
      <c r="N291" s="126" t="str">
        <f aca="true">IF(OR(J291="",L291="Abgeschlossen",L291="Storniert"),"",MAX(0,TODAY()-J291))</f>
        <v/>
      </c>
      <c r="O291" s="124"/>
    </row>
    <row r="292" customFormat="false" ht="15" hidden="false" customHeight="false" outlineLevel="0" collapsed="false">
      <c r="A292" s="122" t="n">
        <v>283</v>
      </c>
      <c r="B292" s="123"/>
      <c r="C292" s="124"/>
      <c r="D292" s="125"/>
      <c r="E292" s="124"/>
      <c r="F292" s="124"/>
      <c r="G292" s="124"/>
      <c r="H292" s="124"/>
      <c r="I292" s="124"/>
      <c r="J292" s="123"/>
      <c r="K292" s="125"/>
      <c r="L292" s="125"/>
      <c r="M292" s="123"/>
      <c r="N292" s="126" t="str">
        <f aca="true">IF(OR(J292="",L292="Abgeschlossen",L292="Storniert"),"",MAX(0,TODAY()-J292))</f>
        <v/>
      </c>
      <c r="O292" s="124"/>
    </row>
    <row r="293" customFormat="false" ht="15" hidden="false" customHeight="false" outlineLevel="0" collapsed="false">
      <c r="A293" s="122" t="n">
        <v>284</v>
      </c>
      <c r="B293" s="123"/>
      <c r="C293" s="124"/>
      <c r="D293" s="125"/>
      <c r="E293" s="124"/>
      <c r="F293" s="124"/>
      <c r="G293" s="124"/>
      <c r="H293" s="124"/>
      <c r="I293" s="124"/>
      <c r="J293" s="123"/>
      <c r="K293" s="125"/>
      <c r="L293" s="125"/>
      <c r="M293" s="123"/>
      <c r="N293" s="126" t="str">
        <f aca="true">IF(OR(J293="",L293="Abgeschlossen",L293="Storniert"),"",MAX(0,TODAY()-J293))</f>
        <v/>
      </c>
      <c r="O293" s="124"/>
    </row>
    <row r="294" customFormat="false" ht="15" hidden="false" customHeight="false" outlineLevel="0" collapsed="false">
      <c r="A294" s="122" t="n">
        <v>285</v>
      </c>
      <c r="B294" s="123"/>
      <c r="C294" s="124"/>
      <c r="D294" s="125"/>
      <c r="E294" s="124"/>
      <c r="F294" s="124"/>
      <c r="G294" s="124"/>
      <c r="H294" s="124"/>
      <c r="I294" s="124"/>
      <c r="J294" s="123"/>
      <c r="K294" s="125"/>
      <c r="L294" s="125"/>
      <c r="M294" s="123"/>
      <c r="N294" s="126" t="str">
        <f aca="true">IF(OR(J294="",L294="Abgeschlossen",L294="Storniert"),"",MAX(0,TODAY()-J294))</f>
        <v/>
      </c>
      <c r="O294" s="124"/>
    </row>
    <row r="295" customFormat="false" ht="15" hidden="false" customHeight="false" outlineLevel="0" collapsed="false">
      <c r="A295" s="122" t="n">
        <v>286</v>
      </c>
      <c r="B295" s="123"/>
      <c r="C295" s="124"/>
      <c r="D295" s="125"/>
      <c r="E295" s="124"/>
      <c r="F295" s="124"/>
      <c r="G295" s="124"/>
      <c r="H295" s="124"/>
      <c r="I295" s="124"/>
      <c r="J295" s="123"/>
      <c r="K295" s="125"/>
      <c r="L295" s="125"/>
      <c r="M295" s="123"/>
      <c r="N295" s="126" t="str">
        <f aca="true">IF(OR(J295="",L295="Abgeschlossen",L295="Storniert"),"",MAX(0,TODAY()-J295))</f>
        <v/>
      </c>
      <c r="O295" s="124"/>
    </row>
    <row r="296" customFormat="false" ht="15" hidden="false" customHeight="false" outlineLevel="0" collapsed="false">
      <c r="A296" s="122" t="n">
        <v>287</v>
      </c>
      <c r="B296" s="123"/>
      <c r="C296" s="124"/>
      <c r="D296" s="125"/>
      <c r="E296" s="124"/>
      <c r="F296" s="124"/>
      <c r="G296" s="124"/>
      <c r="H296" s="124"/>
      <c r="I296" s="124"/>
      <c r="J296" s="123"/>
      <c r="K296" s="125"/>
      <c r="L296" s="125"/>
      <c r="M296" s="123"/>
      <c r="N296" s="126" t="str">
        <f aca="true">IF(OR(J296="",L296="Abgeschlossen",L296="Storniert"),"",MAX(0,TODAY()-J296))</f>
        <v/>
      </c>
      <c r="O296" s="124"/>
    </row>
    <row r="297" customFormat="false" ht="15" hidden="false" customHeight="false" outlineLevel="0" collapsed="false">
      <c r="A297" s="122" t="n">
        <v>288</v>
      </c>
      <c r="B297" s="123"/>
      <c r="C297" s="124"/>
      <c r="D297" s="125"/>
      <c r="E297" s="124"/>
      <c r="F297" s="124"/>
      <c r="G297" s="124"/>
      <c r="H297" s="124"/>
      <c r="I297" s="124"/>
      <c r="J297" s="123"/>
      <c r="K297" s="125"/>
      <c r="L297" s="125"/>
      <c r="M297" s="123"/>
      <c r="N297" s="126" t="str">
        <f aca="true">IF(OR(J297="",L297="Abgeschlossen",L297="Storniert"),"",MAX(0,TODAY()-J297))</f>
        <v/>
      </c>
      <c r="O297" s="124"/>
    </row>
    <row r="298" customFormat="false" ht="15" hidden="false" customHeight="false" outlineLevel="0" collapsed="false">
      <c r="A298" s="122" t="n">
        <v>289</v>
      </c>
      <c r="B298" s="123"/>
      <c r="C298" s="124"/>
      <c r="D298" s="125"/>
      <c r="E298" s="124"/>
      <c r="F298" s="124"/>
      <c r="G298" s="124"/>
      <c r="H298" s="124"/>
      <c r="I298" s="124"/>
      <c r="J298" s="123"/>
      <c r="K298" s="125"/>
      <c r="L298" s="125"/>
      <c r="M298" s="123"/>
      <c r="N298" s="126" t="str">
        <f aca="true">IF(OR(J298="",L298="Abgeschlossen",L298="Storniert"),"",MAX(0,TODAY()-J298))</f>
        <v/>
      </c>
      <c r="O298" s="124"/>
    </row>
    <row r="299" customFormat="false" ht="15" hidden="false" customHeight="false" outlineLevel="0" collapsed="false">
      <c r="A299" s="122" t="n">
        <v>290</v>
      </c>
      <c r="B299" s="123"/>
      <c r="C299" s="124"/>
      <c r="D299" s="125"/>
      <c r="E299" s="124"/>
      <c r="F299" s="124"/>
      <c r="G299" s="124"/>
      <c r="H299" s="124"/>
      <c r="I299" s="124"/>
      <c r="J299" s="123"/>
      <c r="K299" s="125"/>
      <c r="L299" s="125"/>
      <c r="M299" s="123"/>
      <c r="N299" s="126" t="str">
        <f aca="true">IF(OR(J299="",L299="Abgeschlossen",L299="Storniert"),"",MAX(0,TODAY()-J299))</f>
        <v/>
      </c>
      <c r="O299" s="124"/>
    </row>
    <row r="300" customFormat="false" ht="15" hidden="false" customHeight="false" outlineLevel="0" collapsed="false">
      <c r="A300" s="122" t="n">
        <v>291</v>
      </c>
      <c r="B300" s="123"/>
      <c r="C300" s="124"/>
      <c r="D300" s="125"/>
      <c r="E300" s="124"/>
      <c r="F300" s="124"/>
      <c r="G300" s="124"/>
      <c r="H300" s="124"/>
      <c r="I300" s="124"/>
      <c r="J300" s="123"/>
      <c r="K300" s="125"/>
      <c r="L300" s="125"/>
      <c r="M300" s="123"/>
      <c r="N300" s="126" t="str">
        <f aca="true">IF(OR(J300="",L300="Abgeschlossen",L300="Storniert"),"",MAX(0,TODAY()-J300))</f>
        <v/>
      </c>
      <c r="O300" s="124"/>
    </row>
    <row r="301" customFormat="false" ht="15" hidden="false" customHeight="false" outlineLevel="0" collapsed="false">
      <c r="A301" s="122" t="n">
        <v>292</v>
      </c>
      <c r="B301" s="123"/>
      <c r="C301" s="124"/>
      <c r="D301" s="125"/>
      <c r="E301" s="124"/>
      <c r="F301" s="124"/>
      <c r="G301" s="124"/>
      <c r="H301" s="124"/>
      <c r="I301" s="124"/>
      <c r="J301" s="123"/>
      <c r="K301" s="125"/>
      <c r="L301" s="125"/>
      <c r="M301" s="123"/>
      <c r="N301" s="126" t="str">
        <f aca="true">IF(OR(J301="",L301="Abgeschlossen",L301="Storniert"),"",MAX(0,TODAY()-J301))</f>
        <v/>
      </c>
      <c r="O301" s="124"/>
    </row>
    <row r="302" customFormat="false" ht="15" hidden="false" customHeight="false" outlineLevel="0" collapsed="false">
      <c r="A302" s="122" t="n">
        <v>293</v>
      </c>
      <c r="B302" s="123"/>
      <c r="C302" s="124"/>
      <c r="D302" s="125"/>
      <c r="E302" s="124"/>
      <c r="F302" s="124"/>
      <c r="G302" s="124"/>
      <c r="H302" s="124"/>
      <c r="I302" s="124"/>
      <c r="J302" s="123"/>
      <c r="K302" s="125"/>
      <c r="L302" s="125"/>
      <c r="M302" s="123"/>
      <c r="N302" s="126" t="str">
        <f aca="true">IF(OR(J302="",L302="Abgeschlossen",L302="Storniert"),"",MAX(0,TODAY()-J302))</f>
        <v/>
      </c>
      <c r="O302" s="124"/>
    </row>
    <row r="303" customFormat="false" ht="15" hidden="false" customHeight="false" outlineLevel="0" collapsed="false">
      <c r="A303" s="122" t="n">
        <v>294</v>
      </c>
      <c r="B303" s="123"/>
      <c r="C303" s="124"/>
      <c r="D303" s="125"/>
      <c r="E303" s="124"/>
      <c r="F303" s="124"/>
      <c r="G303" s="124"/>
      <c r="H303" s="124"/>
      <c r="I303" s="124"/>
      <c r="J303" s="123"/>
      <c r="K303" s="125"/>
      <c r="L303" s="125"/>
      <c r="M303" s="123"/>
      <c r="N303" s="126" t="str">
        <f aca="true">IF(OR(J303="",L303="Abgeschlossen",L303="Storniert"),"",MAX(0,TODAY()-J303))</f>
        <v/>
      </c>
      <c r="O303" s="124"/>
    </row>
    <row r="304" customFormat="false" ht="15" hidden="false" customHeight="false" outlineLevel="0" collapsed="false">
      <c r="A304" s="122" t="n">
        <v>295</v>
      </c>
      <c r="B304" s="123"/>
      <c r="C304" s="124"/>
      <c r="D304" s="125"/>
      <c r="E304" s="124"/>
      <c r="F304" s="124"/>
      <c r="G304" s="124"/>
      <c r="H304" s="124"/>
      <c r="I304" s="124"/>
      <c r="J304" s="123"/>
      <c r="K304" s="125"/>
      <c r="L304" s="125"/>
      <c r="M304" s="123"/>
      <c r="N304" s="126" t="str">
        <f aca="true">IF(OR(J304="",L304="Abgeschlossen",L304="Storniert"),"",MAX(0,TODAY()-J304))</f>
        <v/>
      </c>
      <c r="O304" s="124"/>
    </row>
    <row r="305" customFormat="false" ht="15" hidden="false" customHeight="false" outlineLevel="0" collapsed="false">
      <c r="A305" s="122" t="n">
        <v>296</v>
      </c>
      <c r="B305" s="123"/>
      <c r="C305" s="124"/>
      <c r="D305" s="125"/>
      <c r="E305" s="124"/>
      <c r="F305" s="124"/>
      <c r="G305" s="124"/>
      <c r="H305" s="124"/>
      <c r="I305" s="124"/>
      <c r="J305" s="123"/>
      <c r="K305" s="125"/>
      <c r="L305" s="125"/>
      <c r="M305" s="123"/>
      <c r="N305" s="126" t="str">
        <f aca="true">IF(OR(J305="",L305="Abgeschlossen",L305="Storniert"),"",MAX(0,TODAY()-J305))</f>
        <v/>
      </c>
      <c r="O305" s="124"/>
    </row>
    <row r="306" customFormat="false" ht="15" hidden="false" customHeight="false" outlineLevel="0" collapsed="false">
      <c r="A306" s="122" t="n">
        <v>297</v>
      </c>
      <c r="B306" s="123"/>
      <c r="C306" s="124"/>
      <c r="D306" s="125"/>
      <c r="E306" s="124"/>
      <c r="F306" s="124"/>
      <c r="G306" s="124"/>
      <c r="H306" s="124"/>
      <c r="I306" s="124"/>
      <c r="J306" s="123"/>
      <c r="K306" s="125"/>
      <c r="L306" s="125"/>
      <c r="M306" s="123"/>
      <c r="N306" s="126" t="str">
        <f aca="true">IF(OR(J306="",L306="Abgeschlossen",L306="Storniert"),"",MAX(0,TODAY()-J306))</f>
        <v/>
      </c>
      <c r="O306" s="124"/>
    </row>
    <row r="307" customFormat="false" ht="15" hidden="false" customHeight="false" outlineLevel="0" collapsed="false">
      <c r="A307" s="122" t="n">
        <v>298</v>
      </c>
      <c r="B307" s="123"/>
      <c r="C307" s="124"/>
      <c r="D307" s="125"/>
      <c r="E307" s="124"/>
      <c r="F307" s="124"/>
      <c r="G307" s="124"/>
      <c r="H307" s="124"/>
      <c r="I307" s="124"/>
      <c r="J307" s="123"/>
      <c r="K307" s="125"/>
      <c r="L307" s="125"/>
      <c r="M307" s="123"/>
      <c r="N307" s="126" t="str">
        <f aca="true">IF(OR(J307="",L307="Abgeschlossen",L307="Storniert"),"",MAX(0,TODAY()-J307))</f>
        <v/>
      </c>
      <c r="O307" s="124"/>
    </row>
    <row r="308" customFormat="false" ht="15" hidden="false" customHeight="false" outlineLevel="0" collapsed="false">
      <c r="A308" s="122" t="n">
        <v>299</v>
      </c>
      <c r="B308" s="123"/>
      <c r="C308" s="124"/>
      <c r="D308" s="125"/>
      <c r="E308" s="124"/>
      <c r="F308" s="124"/>
      <c r="G308" s="124"/>
      <c r="H308" s="124"/>
      <c r="I308" s="124"/>
      <c r="J308" s="123"/>
      <c r="K308" s="125"/>
      <c r="L308" s="125"/>
      <c r="M308" s="123"/>
      <c r="N308" s="126" t="str">
        <f aca="true">IF(OR(J308="",L308="Abgeschlossen",L308="Storniert"),"",MAX(0,TODAY()-J308))</f>
        <v/>
      </c>
      <c r="O308" s="124"/>
    </row>
    <row r="309" customFormat="false" ht="15" hidden="false" customHeight="false" outlineLevel="0" collapsed="false">
      <c r="A309" s="122" t="n">
        <v>300</v>
      </c>
      <c r="B309" s="123"/>
      <c r="C309" s="124"/>
      <c r="D309" s="125"/>
      <c r="E309" s="124"/>
      <c r="F309" s="124"/>
      <c r="G309" s="124"/>
      <c r="H309" s="124"/>
      <c r="I309" s="124"/>
      <c r="J309" s="123"/>
      <c r="K309" s="125"/>
      <c r="L309" s="125"/>
      <c r="M309" s="123"/>
      <c r="N309" s="126" t="str">
        <f aca="true">IF(OR(J309="",L309="Abgeschlossen",L309="Storniert"),"",MAX(0,TODAY()-J309))</f>
        <v/>
      </c>
      <c r="O309" s="124"/>
    </row>
  </sheetData>
  <autoFilter ref="A9:O309"/>
  <mergeCells count="11">
    <mergeCell ref="A1:O1"/>
    <mergeCell ref="A2:O2"/>
    <mergeCell ref="A3:O3"/>
    <mergeCell ref="B5:C5"/>
    <mergeCell ref="D5:E5"/>
    <mergeCell ref="F5:G5"/>
    <mergeCell ref="I5:J5"/>
    <mergeCell ref="B6:C6"/>
    <mergeCell ref="D6:E6"/>
    <mergeCell ref="F6:G6"/>
    <mergeCell ref="I6:J6"/>
  </mergeCells>
  <conditionalFormatting sqref="L10:L309">
    <cfRule type="expression" priority="2" aboveAverage="0" equalAverage="0" bottom="0" percent="0" rank="0" text="" dxfId="4">
      <formula>$L10="Abgeschlossen"</formula>
    </cfRule>
    <cfRule type="expression" priority="3" aboveAverage="0" equalAverage="0" bottom="0" percent="0" rank="0" text="" dxfId="2">
      <formula>$L10="In Bearbeitung"</formula>
    </cfRule>
    <cfRule type="expression" priority="4" aboveAverage="0" equalAverage="0" bottom="0" percent="0" rank="0" text="" dxfId="1">
      <formula>$L10="Offen"</formula>
    </cfRule>
  </conditionalFormatting>
  <conditionalFormatting sqref="J10:J309">
    <cfRule type="expression" priority="5" aboveAverage="0" equalAverage="0" bottom="0" percent="0" rank="0" text="" dxfId="17">
      <formula>AND(ISNUMBER($N10),$N10&gt;0)</formula>
    </cfRule>
  </conditionalFormatting>
  <conditionalFormatting sqref="K10:K309">
    <cfRule type="expression" priority="6" aboveAverage="0" equalAverage="0" bottom="0" percent="0" rank="0" text="" dxfId="6">
      <formula>$K10="Hoch"</formula>
    </cfRule>
  </conditionalFormatting>
  <conditionalFormatting sqref="N10:N309">
    <cfRule type="expression" priority="7" aboveAverage="0" equalAverage="0" bottom="0" percent="0" rank="0" text="" dxfId="18">
      <formula>AND(ISNUMBER($N10),$N10=0)</formula>
    </cfRule>
  </conditionalFormatting>
  <dataValidations count="7">
    <dataValidation allowBlank="true" error="Gültiges Datum eingeben." errorStyle="stop" operator="greaterThan" showDropDown="false" showErrorMessage="true" showInputMessage="false" sqref="B10:B309 J10:J309 M10:M309" type="date">
      <formula1>36526</formula1>
      <formula2>0</formula2>
    </dataValidation>
    <dataValidation allowBlank="true" errorStyle="stop" operator="between" showDropDown="false" showErrorMessage="false" showInputMessage="false" sqref="C10:C309" type="list">
      <formula1>Lista_zrodlo</formula1>
      <formula2>0</formula2>
    </dataValidation>
    <dataValidation allowBlank="true" errorStyle="stop" operator="between" showDropDown="false" showErrorMessage="false" showInputMessage="false" sqref="E10:E309" type="list">
      <formula1>Lista_obszarow</formula1>
      <formula2>0</formula2>
    </dataValidation>
    <dataValidation allowBlank="true" error="Wählen Sie einen Wert aus der Liste." errorStyle="stop" errorTitle="Wert nicht in der Liste" operator="between" showDropDown="false" showErrorMessage="true" showInputMessage="false" sqref="F10:F309" type="list">
      <formula1>Lista_S</formula1>
      <formula2>0</formula2>
    </dataValidation>
    <dataValidation allowBlank="true" error="Wählen Sie einen Wert aus der Liste." errorStyle="stop" errorTitle="Wert nicht in der Liste" operator="between" showDropDown="false" showErrorMessage="true" showInputMessage="false" sqref="K10:K309" type="list">
      <formula1>Lista_priorytet</formula1>
      <formula2>0</formula2>
    </dataValidation>
    <dataValidation allowBlank="true" error="Wählen Sie einen Wert aus der Liste." errorStyle="stop" errorTitle="Wert nicht in der Liste" operator="between" showDropDown="false" showErrorMessage="true" showInputMessage="false" sqref="L10:L309" type="list">
      <formula1>Lista_statusow</formula1>
      <formula2>0</formula2>
    </dataValidation>
    <dataValidation allowBlank="true" errorStyle="stop" operator="between" showDropDown="false" showErrorMessage="false" showInputMessage="false" sqref="I10:I309" type="list">
      <formula1>Lista_audytorow</formula1>
      <formula2>0</formula2>
    </dataValidation>
  </dataValidations>
  <printOptions headings="false" gridLines="false" gridLinesSet="true" horizontalCentered="false" verticalCentered="false"/>
  <pageMargins left="0.4" right="0.4" top="0.5" bottom="0.5" header="0.511811023622047" footer="0.5"/>
  <pageSetup paperSize="9" scale="100" fitToWidth="1" fitToHeight="0" pageOrder="downThenOver" orientation="landscape" blackAndWhite="false" draft="false" cellComments="none" horizontalDpi="300" verticalDpi="300" copies="1"/>
  <headerFooter differentFirst="false" differentOddEven="false">
    <oddHeader/>
    <oddFooter>&amp;L&amp;8 © Process Lab Pro | processlabpro.com&amp;R&amp;8 &amp;P / &amp;N</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D9523F"/>
    <pageSetUpPr fitToPage="true"/>
  </sheetPr>
  <dimension ref="A1:N209"/>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2" ySplit="9" topLeftCell="C10" activePane="bottomRight" state="frozen"/>
      <selection pane="topLeft" activeCell="A1" activeCellId="0" sqref="A1"/>
      <selection pane="topRight" activeCell="C1" activeCellId="0" sqref="C1"/>
      <selection pane="bottomLeft" activeCell="A10" activeCellId="0" sqref="A10"/>
      <selection pane="bottomRight" activeCell="A1" activeCellId="0" sqref="A1"/>
    </sheetView>
  </sheetViews>
  <sheetFormatPr defaultColWidth="8.6796875" defaultRowHeight="15" zeroHeight="false" outlineLevelRow="0" outlineLevelCol="0"/>
  <cols>
    <col collapsed="false" customWidth="true" hidden="false" outlineLevel="0" max="1" min="1" style="0" width="9"/>
    <col collapsed="false" customWidth="true" hidden="false" outlineLevel="0" max="2" min="2" style="0" width="12"/>
    <col collapsed="false" customWidth="true" hidden="false" outlineLevel="0" max="3" min="3" style="0" width="22"/>
    <col collapsed="false" customWidth="true" hidden="false" outlineLevel="0" max="4" min="4" style="0" width="18"/>
    <col collapsed="false" customWidth="true" hidden="false" outlineLevel="0" max="5" min="5" style="0" width="40"/>
    <col collapsed="false" customWidth="true" hidden="false" outlineLevel="0" max="6" min="6" style="0" width="8"/>
    <col collapsed="false" customWidth="true" hidden="false" outlineLevel="0" max="7" min="7" style="0" width="20"/>
    <col collapsed="false" customWidth="true" hidden="false" outlineLevel="0" max="8" min="8" style="0" width="26"/>
    <col collapsed="false" customWidth="true" hidden="false" outlineLevel="0" max="9" min="9" style="0" width="20"/>
    <col collapsed="false" customWidth="true" hidden="false" outlineLevel="0" max="10" min="10" style="0" width="12"/>
    <col collapsed="false" customWidth="true" hidden="false" outlineLevel="0" max="11" min="11" style="0" width="14"/>
    <col collapsed="false" customWidth="true" hidden="false" outlineLevel="0" max="12" min="12" style="0" width="12"/>
    <col collapsed="false" customWidth="true" hidden="false" outlineLevel="0" max="13" min="13" style="0" width="11"/>
    <col collapsed="false" customWidth="true" hidden="false" outlineLevel="0" max="14" min="14" style="0" width="28"/>
  </cols>
  <sheetData>
    <row r="1" customFormat="false" ht="30" hidden="false" customHeight="true" outlineLevel="0" collapsed="false">
      <c r="A1" s="21" t="s">
        <v>400</v>
      </c>
      <c r="B1" s="21"/>
      <c r="C1" s="21"/>
      <c r="D1" s="21"/>
      <c r="E1" s="21"/>
      <c r="F1" s="21"/>
      <c r="G1" s="21"/>
      <c r="H1" s="21"/>
      <c r="I1" s="21"/>
      <c r="J1" s="21"/>
      <c r="K1" s="21"/>
      <c r="L1" s="21"/>
      <c r="M1" s="21"/>
      <c r="N1" s="21"/>
    </row>
    <row r="2" customFormat="false" ht="30" hidden="false" customHeight="true" outlineLevel="0" collapsed="false">
      <c r="A2" s="22" t="s">
        <v>401</v>
      </c>
      <c r="B2" s="22"/>
      <c r="C2" s="22"/>
      <c r="D2" s="22"/>
      <c r="E2" s="22"/>
      <c r="F2" s="22"/>
      <c r="G2" s="22"/>
      <c r="H2" s="22"/>
      <c r="I2" s="22"/>
      <c r="J2" s="22"/>
      <c r="K2" s="22"/>
      <c r="L2" s="22"/>
      <c r="M2" s="22"/>
      <c r="N2" s="22"/>
    </row>
    <row r="3" customFormat="false" ht="15" hidden="false" customHeight="false" outlineLevel="0" collapsed="false">
      <c r="A3" s="110" t="s">
        <v>402</v>
      </c>
      <c r="B3" s="110"/>
      <c r="C3" s="110"/>
      <c r="D3" s="110"/>
      <c r="E3" s="110"/>
      <c r="F3" s="110"/>
      <c r="G3" s="110"/>
      <c r="H3" s="110"/>
      <c r="I3" s="110"/>
      <c r="J3" s="110"/>
      <c r="K3" s="110"/>
      <c r="L3" s="110"/>
      <c r="M3" s="110"/>
      <c r="N3" s="110"/>
    </row>
    <row r="5" customFormat="false" ht="15" hidden="false" customHeight="true" outlineLevel="0" collapsed="false">
      <c r="A5" s="111" t="s">
        <v>403</v>
      </c>
      <c r="B5" s="111"/>
      <c r="C5" s="112" t="s">
        <v>71</v>
      </c>
      <c r="D5" s="111" t="s">
        <v>404</v>
      </c>
      <c r="E5" s="111"/>
      <c r="G5" s="111" t="s">
        <v>90</v>
      </c>
      <c r="H5" s="111"/>
      <c r="I5" s="111" t="s">
        <v>405</v>
      </c>
      <c r="J5" s="111"/>
    </row>
    <row r="6" customFormat="false" ht="31.5" hidden="false" customHeight="true" outlineLevel="0" collapsed="false">
      <c r="A6" s="113" t="n">
        <f aca="false">COUNTA($E$10:$E$209)</f>
        <v>0</v>
      </c>
      <c r="B6" s="113"/>
      <c r="C6" s="114" t="n">
        <f aca="false">COUNTIF($K$10:$K$209,"Entscheidung offen")</f>
        <v>0</v>
      </c>
      <c r="D6" s="113" t="n">
        <f aca="true">COUNTIFS($K$10:$K$209,"Entscheidung offen",$J$10:$J$209,"&lt;"&amp;TODAY())</f>
        <v>0</v>
      </c>
      <c r="E6" s="113"/>
      <c r="G6" s="115" t="str">
        <f aca="false">IFERROR(COUNTIF($K$10:$K$209,"Umgesetzt")/COUNTA($E$10:$E$209),"–")</f>
        <v>–</v>
      </c>
      <c r="H6" s="115"/>
      <c r="I6" s="127" t="str">
        <f aca="false">IFERROR(SUMPRODUCT(--($K$10:$K$209="Umgesetzt"),--($L$10:$L$209&lt;&gt;""),$L$10:$L$209-$B$10:$B$209)/COUNTIF($K$10:$K$209,"Umgesetzt"),"–")</f>
        <v>–</v>
      </c>
      <c r="J6" s="127"/>
    </row>
    <row r="9" customFormat="false" ht="30" hidden="false" customHeight="true" outlineLevel="0" collapsed="false">
      <c r="A9" s="36" t="s">
        <v>406</v>
      </c>
      <c r="B9" s="36" t="s">
        <v>407</v>
      </c>
      <c r="C9" s="36" t="s">
        <v>343</v>
      </c>
      <c r="D9" s="36" t="s">
        <v>408</v>
      </c>
      <c r="E9" s="36" t="s">
        <v>409</v>
      </c>
      <c r="F9" s="36" t="s">
        <v>410</v>
      </c>
      <c r="G9" s="36" t="s">
        <v>411</v>
      </c>
      <c r="H9" s="36" t="s">
        <v>412</v>
      </c>
      <c r="I9" s="36" t="s">
        <v>413</v>
      </c>
      <c r="J9" s="36" t="s">
        <v>414</v>
      </c>
      <c r="K9" s="36" t="s">
        <v>396</v>
      </c>
      <c r="L9" s="36" t="s">
        <v>415</v>
      </c>
      <c r="M9" s="36" t="s">
        <v>416</v>
      </c>
      <c r="N9" s="36" t="s">
        <v>399</v>
      </c>
    </row>
    <row r="10" customFormat="false" ht="15" hidden="false" customHeight="false" outlineLevel="0" collapsed="false">
      <c r="A10" s="128" t="n">
        <v>1</v>
      </c>
      <c r="B10" s="123"/>
      <c r="C10" s="124"/>
      <c r="D10" s="124"/>
      <c r="E10" s="124"/>
      <c r="F10" s="125"/>
      <c r="G10" s="124"/>
      <c r="H10" s="124"/>
      <c r="I10" s="124"/>
      <c r="J10" s="123"/>
      <c r="K10" s="125"/>
      <c r="L10" s="123"/>
      <c r="M10" s="126" t="str">
        <f aca="true">IF(OR(B10="",K10="Umgesetzt"),"",TODAY()-B10)</f>
        <v/>
      </c>
      <c r="N10" s="124"/>
    </row>
    <row r="11" customFormat="false" ht="15" hidden="false" customHeight="false" outlineLevel="0" collapsed="false">
      <c r="A11" s="128" t="n">
        <v>2</v>
      </c>
      <c r="B11" s="123"/>
      <c r="C11" s="124"/>
      <c r="D11" s="124"/>
      <c r="E11" s="124"/>
      <c r="F11" s="125"/>
      <c r="G11" s="124"/>
      <c r="H11" s="124"/>
      <c r="I11" s="124"/>
      <c r="J11" s="123"/>
      <c r="K11" s="125"/>
      <c r="L11" s="123"/>
      <c r="M11" s="126" t="str">
        <f aca="true">IF(OR(B11="",K11="Umgesetzt"),"",TODAY()-B11)</f>
        <v/>
      </c>
      <c r="N11" s="124"/>
    </row>
    <row r="12" customFormat="false" ht="15" hidden="false" customHeight="false" outlineLevel="0" collapsed="false">
      <c r="A12" s="128" t="n">
        <v>3</v>
      </c>
      <c r="B12" s="123"/>
      <c r="C12" s="124"/>
      <c r="D12" s="124"/>
      <c r="E12" s="124"/>
      <c r="F12" s="125"/>
      <c r="G12" s="124"/>
      <c r="H12" s="124"/>
      <c r="I12" s="124"/>
      <c r="J12" s="123"/>
      <c r="K12" s="125"/>
      <c r="L12" s="123"/>
      <c r="M12" s="126" t="str">
        <f aca="true">IF(OR(B12="",K12="Umgesetzt"),"",TODAY()-B12)</f>
        <v/>
      </c>
      <c r="N12" s="124"/>
    </row>
    <row r="13" customFormat="false" ht="15" hidden="false" customHeight="false" outlineLevel="0" collapsed="false">
      <c r="A13" s="128" t="n">
        <v>4</v>
      </c>
      <c r="B13" s="123"/>
      <c r="C13" s="124"/>
      <c r="D13" s="124"/>
      <c r="E13" s="124"/>
      <c r="F13" s="125"/>
      <c r="G13" s="124"/>
      <c r="H13" s="124"/>
      <c r="I13" s="124"/>
      <c r="J13" s="123"/>
      <c r="K13" s="125"/>
      <c r="L13" s="123"/>
      <c r="M13" s="126" t="str">
        <f aca="true">IF(OR(B13="",K13="Umgesetzt"),"",TODAY()-B13)</f>
        <v/>
      </c>
      <c r="N13" s="124"/>
    </row>
    <row r="14" customFormat="false" ht="15" hidden="false" customHeight="false" outlineLevel="0" collapsed="false">
      <c r="A14" s="128" t="n">
        <v>5</v>
      </c>
      <c r="B14" s="123"/>
      <c r="C14" s="124"/>
      <c r="D14" s="124"/>
      <c r="E14" s="124"/>
      <c r="F14" s="125"/>
      <c r="G14" s="124"/>
      <c r="H14" s="124"/>
      <c r="I14" s="124"/>
      <c r="J14" s="123"/>
      <c r="K14" s="125"/>
      <c r="L14" s="123"/>
      <c r="M14" s="126" t="str">
        <f aca="true">IF(OR(B14="",K14="Umgesetzt"),"",TODAY()-B14)</f>
        <v/>
      </c>
      <c r="N14" s="124"/>
    </row>
    <row r="15" customFormat="false" ht="15" hidden="false" customHeight="false" outlineLevel="0" collapsed="false">
      <c r="A15" s="128" t="n">
        <v>6</v>
      </c>
      <c r="B15" s="123"/>
      <c r="C15" s="124"/>
      <c r="D15" s="124"/>
      <c r="E15" s="124"/>
      <c r="F15" s="125"/>
      <c r="G15" s="124"/>
      <c r="H15" s="124"/>
      <c r="I15" s="124"/>
      <c r="J15" s="123"/>
      <c r="K15" s="125"/>
      <c r="L15" s="123"/>
      <c r="M15" s="126" t="str">
        <f aca="true">IF(OR(B15="",K15="Umgesetzt"),"",TODAY()-B15)</f>
        <v/>
      </c>
      <c r="N15" s="124"/>
    </row>
    <row r="16" customFormat="false" ht="15" hidden="false" customHeight="false" outlineLevel="0" collapsed="false">
      <c r="A16" s="128" t="n">
        <v>7</v>
      </c>
      <c r="B16" s="123"/>
      <c r="C16" s="124"/>
      <c r="D16" s="124"/>
      <c r="E16" s="124"/>
      <c r="F16" s="125"/>
      <c r="G16" s="124"/>
      <c r="H16" s="124"/>
      <c r="I16" s="124"/>
      <c r="J16" s="123"/>
      <c r="K16" s="125"/>
      <c r="L16" s="123"/>
      <c r="M16" s="126" t="str">
        <f aca="true">IF(OR(B16="",K16="Umgesetzt"),"",TODAY()-B16)</f>
        <v/>
      </c>
      <c r="N16" s="124"/>
    </row>
    <row r="17" customFormat="false" ht="15" hidden="false" customHeight="false" outlineLevel="0" collapsed="false">
      <c r="A17" s="128" t="n">
        <v>8</v>
      </c>
      <c r="B17" s="123"/>
      <c r="C17" s="124"/>
      <c r="D17" s="124"/>
      <c r="E17" s="124"/>
      <c r="F17" s="125"/>
      <c r="G17" s="124"/>
      <c r="H17" s="124"/>
      <c r="I17" s="124"/>
      <c r="J17" s="123"/>
      <c r="K17" s="125"/>
      <c r="L17" s="123"/>
      <c r="M17" s="126" t="str">
        <f aca="true">IF(OR(B17="",K17="Umgesetzt"),"",TODAY()-B17)</f>
        <v/>
      </c>
      <c r="N17" s="124"/>
    </row>
    <row r="18" customFormat="false" ht="15" hidden="false" customHeight="false" outlineLevel="0" collapsed="false">
      <c r="A18" s="128" t="n">
        <v>9</v>
      </c>
      <c r="B18" s="123"/>
      <c r="C18" s="124"/>
      <c r="D18" s="124"/>
      <c r="E18" s="124"/>
      <c r="F18" s="125"/>
      <c r="G18" s="124"/>
      <c r="H18" s="124"/>
      <c r="I18" s="124"/>
      <c r="J18" s="123"/>
      <c r="K18" s="125"/>
      <c r="L18" s="123"/>
      <c r="M18" s="126" t="str">
        <f aca="true">IF(OR(B18="",K18="Umgesetzt"),"",TODAY()-B18)</f>
        <v/>
      </c>
      <c r="N18" s="124"/>
    </row>
    <row r="19" customFormat="false" ht="15" hidden="false" customHeight="false" outlineLevel="0" collapsed="false">
      <c r="A19" s="128" t="n">
        <v>10</v>
      </c>
      <c r="B19" s="123"/>
      <c r="C19" s="124"/>
      <c r="D19" s="124"/>
      <c r="E19" s="124"/>
      <c r="F19" s="125"/>
      <c r="G19" s="124"/>
      <c r="H19" s="124"/>
      <c r="I19" s="124"/>
      <c r="J19" s="123"/>
      <c r="K19" s="125"/>
      <c r="L19" s="123"/>
      <c r="M19" s="126" t="str">
        <f aca="true">IF(OR(B19="",K19="Umgesetzt"),"",TODAY()-B19)</f>
        <v/>
      </c>
      <c r="N19" s="124"/>
    </row>
    <row r="20" customFormat="false" ht="15" hidden="false" customHeight="false" outlineLevel="0" collapsed="false">
      <c r="A20" s="128" t="n">
        <v>11</v>
      </c>
      <c r="B20" s="123"/>
      <c r="C20" s="124"/>
      <c r="D20" s="124"/>
      <c r="E20" s="124"/>
      <c r="F20" s="125"/>
      <c r="G20" s="124"/>
      <c r="H20" s="124"/>
      <c r="I20" s="124"/>
      <c r="J20" s="123"/>
      <c r="K20" s="125"/>
      <c r="L20" s="123"/>
      <c r="M20" s="126" t="str">
        <f aca="true">IF(OR(B20="",K20="Umgesetzt"),"",TODAY()-B20)</f>
        <v/>
      </c>
      <c r="N20" s="124"/>
    </row>
    <row r="21" customFormat="false" ht="15" hidden="false" customHeight="false" outlineLevel="0" collapsed="false">
      <c r="A21" s="128" t="n">
        <v>12</v>
      </c>
      <c r="B21" s="123"/>
      <c r="C21" s="124"/>
      <c r="D21" s="124"/>
      <c r="E21" s="124"/>
      <c r="F21" s="125"/>
      <c r="G21" s="124"/>
      <c r="H21" s="124"/>
      <c r="I21" s="124"/>
      <c r="J21" s="123"/>
      <c r="K21" s="125"/>
      <c r="L21" s="123"/>
      <c r="M21" s="126" t="str">
        <f aca="true">IF(OR(B21="",K21="Umgesetzt"),"",TODAY()-B21)</f>
        <v/>
      </c>
      <c r="N21" s="124"/>
    </row>
    <row r="22" customFormat="false" ht="15" hidden="false" customHeight="false" outlineLevel="0" collapsed="false">
      <c r="A22" s="128" t="n">
        <v>13</v>
      </c>
      <c r="B22" s="123"/>
      <c r="C22" s="124"/>
      <c r="D22" s="124"/>
      <c r="E22" s="124"/>
      <c r="F22" s="125"/>
      <c r="G22" s="124"/>
      <c r="H22" s="124"/>
      <c r="I22" s="124"/>
      <c r="J22" s="123"/>
      <c r="K22" s="125"/>
      <c r="L22" s="123"/>
      <c r="M22" s="126" t="str">
        <f aca="true">IF(OR(B22="",K22="Umgesetzt"),"",TODAY()-B22)</f>
        <v/>
      </c>
      <c r="N22" s="124"/>
    </row>
    <row r="23" customFormat="false" ht="15" hidden="false" customHeight="false" outlineLevel="0" collapsed="false">
      <c r="A23" s="128" t="n">
        <v>14</v>
      </c>
      <c r="B23" s="123"/>
      <c r="C23" s="124"/>
      <c r="D23" s="124"/>
      <c r="E23" s="124"/>
      <c r="F23" s="125"/>
      <c r="G23" s="124"/>
      <c r="H23" s="124"/>
      <c r="I23" s="124"/>
      <c r="J23" s="123"/>
      <c r="K23" s="125"/>
      <c r="L23" s="123"/>
      <c r="M23" s="126" t="str">
        <f aca="true">IF(OR(B23="",K23="Umgesetzt"),"",TODAY()-B23)</f>
        <v/>
      </c>
      <c r="N23" s="124"/>
    </row>
    <row r="24" customFormat="false" ht="15" hidden="false" customHeight="false" outlineLevel="0" collapsed="false">
      <c r="A24" s="128" t="n">
        <v>15</v>
      </c>
      <c r="B24" s="123"/>
      <c r="C24" s="124"/>
      <c r="D24" s="124"/>
      <c r="E24" s="124"/>
      <c r="F24" s="125"/>
      <c r="G24" s="124"/>
      <c r="H24" s="124"/>
      <c r="I24" s="124"/>
      <c r="J24" s="123"/>
      <c r="K24" s="125"/>
      <c r="L24" s="123"/>
      <c r="M24" s="126" t="str">
        <f aca="true">IF(OR(B24="",K24="Umgesetzt"),"",TODAY()-B24)</f>
        <v/>
      </c>
      <c r="N24" s="124"/>
    </row>
    <row r="25" customFormat="false" ht="15" hidden="false" customHeight="false" outlineLevel="0" collapsed="false">
      <c r="A25" s="128" t="n">
        <v>16</v>
      </c>
      <c r="B25" s="123"/>
      <c r="C25" s="124"/>
      <c r="D25" s="124"/>
      <c r="E25" s="124"/>
      <c r="F25" s="125"/>
      <c r="G25" s="124"/>
      <c r="H25" s="124"/>
      <c r="I25" s="124"/>
      <c r="J25" s="123"/>
      <c r="K25" s="125"/>
      <c r="L25" s="123"/>
      <c r="M25" s="126" t="str">
        <f aca="true">IF(OR(B25="",K25="Umgesetzt"),"",TODAY()-B25)</f>
        <v/>
      </c>
      <c r="N25" s="124"/>
    </row>
    <row r="26" customFormat="false" ht="15" hidden="false" customHeight="false" outlineLevel="0" collapsed="false">
      <c r="A26" s="128" t="n">
        <v>17</v>
      </c>
      <c r="B26" s="123"/>
      <c r="C26" s="124"/>
      <c r="D26" s="124"/>
      <c r="E26" s="124"/>
      <c r="F26" s="125"/>
      <c r="G26" s="124"/>
      <c r="H26" s="124"/>
      <c r="I26" s="124"/>
      <c r="J26" s="123"/>
      <c r="K26" s="125"/>
      <c r="L26" s="123"/>
      <c r="M26" s="126" t="str">
        <f aca="true">IF(OR(B26="",K26="Umgesetzt"),"",TODAY()-B26)</f>
        <v/>
      </c>
      <c r="N26" s="124"/>
    </row>
    <row r="27" customFormat="false" ht="15" hidden="false" customHeight="false" outlineLevel="0" collapsed="false">
      <c r="A27" s="128" t="n">
        <v>18</v>
      </c>
      <c r="B27" s="123"/>
      <c r="C27" s="124"/>
      <c r="D27" s="124"/>
      <c r="E27" s="124"/>
      <c r="F27" s="125"/>
      <c r="G27" s="124"/>
      <c r="H27" s="124"/>
      <c r="I27" s="124"/>
      <c r="J27" s="123"/>
      <c r="K27" s="125"/>
      <c r="L27" s="123"/>
      <c r="M27" s="126" t="str">
        <f aca="true">IF(OR(B27="",K27="Umgesetzt"),"",TODAY()-B27)</f>
        <v/>
      </c>
      <c r="N27" s="124"/>
    </row>
    <row r="28" customFormat="false" ht="15" hidden="false" customHeight="false" outlineLevel="0" collapsed="false">
      <c r="A28" s="128" t="n">
        <v>19</v>
      </c>
      <c r="B28" s="123"/>
      <c r="C28" s="124"/>
      <c r="D28" s="124"/>
      <c r="E28" s="124"/>
      <c r="F28" s="125"/>
      <c r="G28" s="124"/>
      <c r="H28" s="124"/>
      <c r="I28" s="124"/>
      <c r="J28" s="123"/>
      <c r="K28" s="125"/>
      <c r="L28" s="123"/>
      <c r="M28" s="126" t="str">
        <f aca="true">IF(OR(B28="",K28="Umgesetzt"),"",TODAY()-B28)</f>
        <v/>
      </c>
      <c r="N28" s="124"/>
    </row>
    <row r="29" customFormat="false" ht="15" hidden="false" customHeight="false" outlineLevel="0" collapsed="false">
      <c r="A29" s="128" t="n">
        <v>20</v>
      </c>
      <c r="B29" s="123"/>
      <c r="C29" s="124"/>
      <c r="D29" s="124"/>
      <c r="E29" s="124"/>
      <c r="F29" s="125"/>
      <c r="G29" s="124"/>
      <c r="H29" s="124"/>
      <c r="I29" s="124"/>
      <c r="J29" s="123"/>
      <c r="K29" s="125"/>
      <c r="L29" s="123"/>
      <c r="M29" s="126" t="str">
        <f aca="true">IF(OR(B29="",K29="Umgesetzt"),"",TODAY()-B29)</f>
        <v/>
      </c>
      <c r="N29" s="124"/>
    </row>
    <row r="30" customFormat="false" ht="15" hidden="false" customHeight="false" outlineLevel="0" collapsed="false">
      <c r="A30" s="128" t="n">
        <v>21</v>
      </c>
      <c r="B30" s="123"/>
      <c r="C30" s="124"/>
      <c r="D30" s="124"/>
      <c r="E30" s="124"/>
      <c r="F30" s="125"/>
      <c r="G30" s="124"/>
      <c r="H30" s="124"/>
      <c r="I30" s="124"/>
      <c r="J30" s="123"/>
      <c r="K30" s="125"/>
      <c r="L30" s="123"/>
      <c r="M30" s="126" t="str">
        <f aca="true">IF(OR(B30="",K30="Umgesetzt"),"",TODAY()-B30)</f>
        <v/>
      </c>
      <c r="N30" s="124"/>
    </row>
    <row r="31" customFormat="false" ht="15" hidden="false" customHeight="false" outlineLevel="0" collapsed="false">
      <c r="A31" s="128" t="n">
        <v>22</v>
      </c>
      <c r="B31" s="123"/>
      <c r="C31" s="124"/>
      <c r="D31" s="124"/>
      <c r="E31" s="124"/>
      <c r="F31" s="125"/>
      <c r="G31" s="124"/>
      <c r="H31" s="124"/>
      <c r="I31" s="124"/>
      <c r="J31" s="123"/>
      <c r="K31" s="125"/>
      <c r="L31" s="123"/>
      <c r="M31" s="126" t="str">
        <f aca="true">IF(OR(B31="",K31="Umgesetzt"),"",TODAY()-B31)</f>
        <v/>
      </c>
      <c r="N31" s="124"/>
    </row>
    <row r="32" customFormat="false" ht="15" hidden="false" customHeight="false" outlineLevel="0" collapsed="false">
      <c r="A32" s="128" t="n">
        <v>23</v>
      </c>
      <c r="B32" s="123"/>
      <c r="C32" s="124"/>
      <c r="D32" s="124"/>
      <c r="E32" s="124"/>
      <c r="F32" s="125"/>
      <c r="G32" s="124"/>
      <c r="H32" s="124"/>
      <c r="I32" s="124"/>
      <c r="J32" s="123"/>
      <c r="K32" s="125"/>
      <c r="L32" s="123"/>
      <c r="M32" s="126" t="str">
        <f aca="true">IF(OR(B32="",K32="Umgesetzt"),"",TODAY()-B32)</f>
        <v/>
      </c>
      <c r="N32" s="124"/>
    </row>
    <row r="33" customFormat="false" ht="15" hidden="false" customHeight="false" outlineLevel="0" collapsed="false">
      <c r="A33" s="128" t="n">
        <v>24</v>
      </c>
      <c r="B33" s="123"/>
      <c r="C33" s="124"/>
      <c r="D33" s="124"/>
      <c r="E33" s="124"/>
      <c r="F33" s="125"/>
      <c r="G33" s="124"/>
      <c r="H33" s="124"/>
      <c r="I33" s="124"/>
      <c r="J33" s="123"/>
      <c r="K33" s="125"/>
      <c r="L33" s="123"/>
      <c r="M33" s="126" t="str">
        <f aca="true">IF(OR(B33="",K33="Umgesetzt"),"",TODAY()-B33)</f>
        <v/>
      </c>
      <c r="N33" s="124"/>
    </row>
    <row r="34" customFormat="false" ht="15" hidden="false" customHeight="false" outlineLevel="0" collapsed="false">
      <c r="A34" s="128" t="n">
        <v>25</v>
      </c>
      <c r="B34" s="123"/>
      <c r="C34" s="124"/>
      <c r="D34" s="124"/>
      <c r="E34" s="124"/>
      <c r="F34" s="125"/>
      <c r="G34" s="124"/>
      <c r="H34" s="124"/>
      <c r="I34" s="124"/>
      <c r="J34" s="123"/>
      <c r="K34" s="125"/>
      <c r="L34" s="123"/>
      <c r="M34" s="126" t="str">
        <f aca="true">IF(OR(B34="",K34="Umgesetzt"),"",TODAY()-B34)</f>
        <v/>
      </c>
      <c r="N34" s="124"/>
    </row>
    <row r="35" customFormat="false" ht="15" hidden="false" customHeight="false" outlineLevel="0" collapsed="false">
      <c r="A35" s="128" t="n">
        <v>26</v>
      </c>
      <c r="B35" s="123"/>
      <c r="C35" s="124"/>
      <c r="D35" s="124"/>
      <c r="E35" s="124"/>
      <c r="F35" s="125"/>
      <c r="G35" s="124"/>
      <c r="H35" s="124"/>
      <c r="I35" s="124"/>
      <c r="J35" s="123"/>
      <c r="K35" s="125"/>
      <c r="L35" s="123"/>
      <c r="M35" s="126" t="str">
        <f aca="true">IF(OR(B35="",K35="Umgesetzt"),"",TODAY()-B35)</f>
        <v/>
      </c>
      <c r="N35" s="124"/>
    </row>
    <row r="36" customFormat="false" ht="15" hidden="false" customHeight="false" outlineLevel="0" collapsed="false">
      <c r="A36" s="128" t="n">
        <v>27</v>
      </c>
      <c r="B36" s="123"/>
      <c r="C36" s="124"/>
      <c r="D36" s="124"/>
      <c r="E36" s="124"/>
      <c r="F36" s="125"/>
      <c r="G36" s="124"/>
      <c r="H36" s="124"/>
      <c r="I36" s="124"/>
      <c r="J36" s="123"/>
      <c r="K36" s="125"/>
      <c r="L36" s="123"/>
      <c r="M36" s="126" t="str">
        <f aca="true">IF(OR(B36="",K36="Umgesetzt"),"",TODAY()-B36)</f>
        <v/>
      </c>
      <c r="N36" s="124"/>
    </row>
    <row r="37" customFormat="false" ht="15" hidden="false" customHeight="false" outlineLevel="0" collapsed="false">
      <c r="A37" s="128" t="n">
        <v>28</v>
      </c>
      <c r="B37" s="123"/>
      <c r="C37" s="124"/>
      <c r="D37" s="124"/>
      <c r="E37" s="124"/>
      <c r="F37" s="125"/>
      <c r="G37" s="124"/>
      <c r="H37" s="124"/>
      <c r="I37" s="124"/>
      <c r="J37" s="123"/>
      <c r="K37" s="125"/>
      <c r="L37" s="123"/>
      <c r="M37" s="126" t="str">
        <f aca="true">IF(OR(B37="",K37="Umgesetzt"),"",TODAY()-B37)</f>
        <v/>
      </c>
      <c r="N37" s="124"/>
    </row>
    <row r="38" customFormat="false" ht="15" hidden="false" customHeight="false" outlineLevel="0" collapsed="false">
      <c r="A38" s="128" t="n">
        <v>29</v>
      </c>
      <c r="B38" s="123"/>
      <c r="C38" s="124"/>
      <c r="D38" s="124"/>
      <c r="E38" s="124"/>
      <c r="F38" s="125"/>
      <c r="G38" s="124"/>
      <c r="H38" s="124"/>
      <c r="I38" s="124"/>
      <c r="J38" s="123"/>
      <c r="K38" s="125"/>
      <c r="L38" s="123"/>
      <c r="M38" s="126" t="str">
        <f aca="true">IF(OR(B38="",K38="Umgesetzt"),"",TODAY()-B38)</f>
        <v/>
      </c>
      <c r="N38" s="124"/>
    </row>
    <row r="39" customFormat="false" ht="15" hidden="false" customHeight="false" outlineLevel="0" collapsed="false">
      <c r="A39" s="128" t="n">
        <v>30</v>
      </c>
      <c r="B39" s="123"/>
      <c r="C39" s="124"/>
      <c r="D39" s="124"/>
      <c r="E39" s="124"/>
      <c r="F39" s="125"/>
      <c r="G39" s="124"/>
      <c r="H39" s="124"/>
      <c r="I39" s="124"/>
      <c r="J39" s="123"/>
      <c r="K39" s="125"/>
      <c r="L39" s="123"/>
      <c r="M39" s="126" t="str">
        <f aca="true">IF(OR(B39="",K39="Umgesetzt"),"",TODAY()-B39)</f>
        <v/>
      </c>
      <c r="N39" s="124"/>
    </row>
    <row r="40" customFormat="false" ht="15" hidden="false" customHeight="false" outlineLevel="0" collapsed="false">
      <c r="A40" s="128" t="n">
        <v>31</v>
      </c>
      <c r="B40" s="123"/>
      <c r="C40" s="124"/>
      <c r="D40" s="124"/>
      <c r="E40" s="124"/>
      <c r="F40" s="125"/>
      <c r="G40" s="124"/>
      <c r="H40" s="124"/>
      <c r="I40" s="124"/>
      <c r="J40" s="123"/>
      <c r="K40" s="125"/>
      <c r="L40" s="123"/>
      <c r="M40" s="126" t="str">
        <f aca="true">IF(OR(B40="",K40="Umgesetzt"),"",TODAY()-B40)</f>
        <v/>
      </c>
      <c r="N40" s="124"/>
    </row>
    <row r="41" customFormat="false" ht="15" hidden="false" customHeight="false" outlineLevel="0" collapsed="false">
      <c r="A41" s="128" t="n">
        <v>32</v>
      </c>
      <c r="B41" s="123"/>
      <c r="C41" s="124"/>
      <c r="D41" s="124"/>
      <c r="E41" s="124"/>
      <c r="F41" s="125"/>
      <c r="G41" s="124"/>
      <c r="H41" s="124"/>
      <c r="I41" s="124"/>
      <c r="J41" s="123"/>
      <c r="K41" s="125"/>
      <c r="L41" s="123"/>
      <c r="M41" s="126" t="str">
        <f aca="true">IF(OR(B41="",K41="Umgesetzt"),"",TODAY()-B41)</f>
        <v/>
      </c>
      <c r="N41" s="124"/>
    </row>
    <row r="42" customFormat="false" ht="15" hidden="false" customHeight="false" outlineLevel="0" collapsed="false">
      <c r="A42" s="128" t="n">
        <v>33</v>
      </c>
      <c r="B42" s="123"/>
      <c r="C42" s="124"/>
      <c r="D42" s="124"/>
      <c r="E42" s="124"/>
      <c r="F42" s="125"/>
      <c r="G42" s="124"/>
      <c r="H42" s="124"/>
      <c r="I42" s="124"/>
      <c r="J42" s="123"/>
      <c r="K42" s="125"/>
      <c r="L42" s="123"/>
      <c r="M42" s="126" t="str">
        <f aca="true">IF(OR(B42="",K42="Umgesetzt"),"",TODAY()-B42)</f>
        <v/>
      </c>
      <c r="N42" s="124"/>
    </row>
    <row r="43" customFormat="false" ht="15" hidden="false" customHeight="false" outlineLevel="0" collapsed="false">
      <c r="A43" s="128" t="n">
        <v>34</v>
      </c>
      <c r="B43" s="123"/>
      <c r="C43" s="124"/>
      <c r="D43" s="124"/>
      <c r="E43" s="124"/>
      <c r="F43" s="125"/>
      <c r="G43" s="124"/>
      <c r="H43" s="124"/>
      <c r="I43" s="124"/>
      <c r="J43" s="123"/>
      <c r="K43" s="125"/>
      <c r="L43" s="123"/>
      <c r="M43" s="126" t="str">
        <f aca="true">IF(OR(B43="",K43="Umgesetzt"),"",TODAY()-B43)</f>
        <v/>
      </c>
      <c r="N43" s="124"/>
    </row>
    <row r="44" customFormat="false" ht="15" hidden="false" customHeight="false" outlineLevel="0" collapsed="false">
      <c r="A44" s="128" t="n">
        <v>35</v>
      </c>
      <c r="B44" s="123"/>
      <c r="C44" s="124"/>
      <c r="D44" s="124"/>
      <c r="E44" s="124"/>
      <c r="F44" s="125"/>
      <c r="G44" s="124"/>
      <c r="H44" s="124"/>
      <c r="I44" s="124"/>
      <c r="J44" s="123"/>
      <c r="K44" s="125"/>
      <c r="L44" s="123"/>
      <c r="M44" s="126" t="str">
        <f aca="true">IF(OR(B44="",K44="Umgesetzt"),"",TODAY()-B44)</f>
        <v/>
      </c>
      <c r="N44" s="124"/>
    </row>
    <row r="45" customFormat="false" ht="15" hidden="false" customHeight="false" outlineLevel="0" collapsed="false">
      <c r="A45" s="128" t="n">
        <v>36</v>
      </c>
      <c r="B45" s="123"/>
      <c r="C45" s="124"/>
      <c r="D45" s="124"/>
      <c r="E45" s="124"/>
      <c r="F45" s="125"/>
      <c r="G45" s="124"/>
      <c r="H45" s="124"/>
      <c r="I45" s="124"/>
      <c r="J45" s="123"/>
      <c r="K45" s="125"/>
      <c r="L45" s="123"/>
      <c r="M45" s="126" t="str">
        <f aca="true">IF(OR(B45="",K45="Umgesetzt"),"",TODAY()-B45)</f>
        <v/>
      </c>
      <c r="N45" s="124"/>
    </row>
    <row r="46" customFormat="false" ht="15" hidden="false" customHeight="false" outlineLevel="0" collapsed="false">
      <c r="A46" s="128" t="n">
        <v>37</v>
      </c>
      <c r="B46" s="123"/>
      <c r="C46" s="124"/>
      <c r="D46" s="124"/>
      <c r="E46" s="124"/>
      <c r="F46" s="125"/>
      <c r="G46" s="124"/>
      <c r="H46" s="124"/>
      <c r="I46" s="124"/>
      <c r="J46" s="123"/>
      <c r="K46" s="125"/>
      <c r="L46" s="123"/>
      <c r="M46" s="126" t="str">
        <f aca="true">IF(OR(B46="",K46="Umgesetzt"),"",TODAY()-B46)</f>
        <v/>
      </c>
      <c r="N46" s="124"/>
    </row>
    <row r="47" customFormat="false" ht="15" hidden="false" customHeight="false" outlineLevel="0" collapsed="false">
      <c r="A47" s="128" t="n">
        <v>38</v>
      </c>
      <c r="B47" s="123"/>
      <c r="C47" s="124"/>
      <c r="D47" s="124"/>
      <c r="E47" s="124"/>
      <c r="F47" s="125"/>
      <c r="G47" s="124"/>
      <c r="H47" s="124"/>
      <c r="I47" s="124"/>
      <c r="J47" s="123"/>
      <c r="K47" s="125"/>
      <c r="L47" s="123"/>
      <c r="M47" s="126" t="str">
        <f aca="true">IF(OR(B47="",K47="Umgesetzt"),"",TODAY()-B47)</f>
        <v/>
      </c>
      <c r="N47" s="124"/>
    </row>
    <row r="48" customFormat="false" ht="15" hidden="false" customHeight="false" outlineLevel="0" collapsed="false">
      <c r="A48" s="128" t="n">
        <v>39</v>
      </c>
      <c r="B48" s="123"/>
      <c r="C48" s="124"/>
      <c r="D48" s="124"/>
      <c r="E48" s="124"/>
      <c r="F48" s="125"/>
      <c r="G48" s="124"/>
      <c r="H48" s="124"/>
      <c r="I48" s="124"/>
      <c r="J48" s="123"/>
      <c r="K48" s="125"/>
      <c r="L48" s="123"/>
      <c r="M48" s="126" t="str">
        <f aca="true">IF(OR(B48="",K48="Umgesetzt"),"",TODAY()-B48)</f>
        <v/>
      </c>
      <c r="N48" s="124"/>
    </row>
    <row r="49" customFormat="false" ht="15" hidden="false" customHeight="false" outlineLevel="0" collapsed="false">
      <c r="A49" s="128" t="n">
        <v>40</v>
      </c>
      <c r="B49" s="123"/>
      <c r="C49" s="124"/>
      <c r="D49" s="124"/>
      <c r="E49" s="124"/>
      <c r="F49" s="125"/>
      <c r="G49" s="124"/>
      <c r="H49" s="124"/>
      <c r="I49" s="124"/>
      <c r="J49" s="123"/>
      <c r="K49" s="125"/>
      <c r="L49" s="123"/>
      <c r="M49" s="126" t="str">
        <f aca="true">IF(OR(B49="",K49="Umgesetzt"),"",TODAY()-B49)</f>
        <v/>
      </c>
      <c r="N49" s="124"/>
    </row>
    <row r="50" customFormat="false" ht="15" hidden="false" customHeight="false" outlineLevel="0" collapsed="false">
      <c r="A50" s="128" t="n">
        <v>41</v>
      </c>
      <c r="B50" s="123"/>
      <c r="C50" s="124"/>
      <c r="D50" s="124"/>
      <c r="E50" s="124"/>
      <c r="F50" s="125"/>
      <c r="G50" s="124"/>
      <c r="H50" s="124"/>
      <c r="I50" s="124"/>
      <c r="J50" s="123"/>
      <c r="K50" s="125"/>
      <c r="L50" s="123"/>
      <c r="M50" s="126" t="str">
        <f aca="true">IF(OR(B50="",K50="Umgesetzt"),"",TODAY()-B50)</f>
        <v/>
      </c>
      <c r="N50" s="124"/>
    </row>
    <row r="51" customFormat="false" ht="15" hidden="false" customHeight="false" outlineLevel="0" collapsed="false">
      <c r="A51" s="128" t="n">
        <v>42</v>
      </c>
      <c r="B51" s="123"/>
      <c r="C51" s="124"/>
      <c r="D51" s="124"/>
      <c r="E51" s="124"/>
      <c r="F51" s="125"/>
      <c r="G51" s="124"/>
      <c r="H51" s="124"/>
      <c r="I51" s="124"/>
      <c r="J51" s="123"/>
      <c r="K51" s="125"/>
      <c r="L51" s="123"/>
      <c r="M51" s="126" t="str">
        <f aca="true">IF(OR(B51="",K51="Umgesetzt"),"",TODAY()-B51)</f>
        <v/>
      </c>
      <c r="N51" s="124"/>
    </row>
    <row r="52" customFormat="false" ht="15" hidden="false" customHeight="false" outlineLevel="0" collapsed="false">
      <c r="A52" s="128" t="n">
        <v>43</v>
      </c>
      <c r="B52" s="123"/>
      <c r="C52" s="124"/>
      <c r="D52" s="124"/>
      <c r="E52" s="124"/>
      <c r="F52" s="125"/>
      <c r="G52" s="124"/>
      <c r="H52" s="124"/>
      <c r="I52" s="124"/>
      <c r="J52" s="123"/>
      <c r="K52" s="125"/>
      <c r="L52" s="123"/>
      <c r="M52" s="126" t="str">
        <f aca="true">IF(OR(B52="",K52="Umgesetzt"),"",TODAY()-B52)</f>
        <v/>
      </c>
      <c r="N52" s="124"/>
    </row>
    <row r="53" customFormat="false" ht="15" hidden="false" customHeight="false" outlineLevel="0" collapsed="false">
      <c r="A53" s="128" t="n">
        <v>44</v>
      </c>
      <c r="B53" s="123"/>
      <c r="C53" s="124"/>
      <c r="D53" s="124"/>
      <c r="E53" s="124"/>
      <c r="F53" s="125"/>
      <c r="G53" s="124"/>
      <c r="H53" s="124"/>
      <c r="I53" s="124"/>
      <c r="J53" s="123"/>
      <c r="K53" s="125"/>
      <c r="L53" s="123"/>
      <c r="M53" s="126" t="str">
        <f aca="true">IF(OR(B53="",K53="Umgesetzt"),"",TODAY()-B53)</f>
        <v/>
      </c>
      <c r="N53" s="124"/>
    </row>
    <row r="54" customFormat="false" ht="15" hidden="false" customHeight="false" outlineLevel="0" collapsed="false">
      <c r="A54" s="128" t="n">
        <v>45</v>
      </c>
      <c r="B54" s="123"/>
      <c r="C54" s="124"/>
      <c r="D54" s="124"/>
      <c r="E54" s="124"/>
      <c r="F54" s="125"/>
      <c r="G54" s="124"/>
      <c r="H54" s="124"/>
      <c r="I54" s="124"/>
      <c r="J54" s="123"/>
      <c r="K54" s="125"/>
      <c r="L54" s="123"/>
      <c r="M54" s="126" t="str">
        <f aca="true">IF(OR(B54="",K54="Umgesetzt"),"",TODAY()-B54)</f>
        <v/>
      </c>
      <c r="N54" s="124"/>
    </row>
    <row r="55" customFormat="false" ht="15" hidden="false" customHeight="false" outlineLevel="0" collapsed="false">
      <c r="A55" s="128" t="n">
        <v>46</v>
      </c>
      <c r="B55" s="123"/>
      <c r="C55" s="124"/>
      <c r="D55" s="124"/>
      <c r="E55" s="124"/>
      <c r="F55" s="125"/>
      <c r="G55" s="124"/>
      <c r="H55" s="124"/>
      <c r="I55" s="124"/>
      <c r="J55" s="123"/>
      <c r="K55" s="125"/>
      <c r="L55" s="123"/>
      <c r="M55" s="126" t="str">
        <f aca="true">IF(OR(B55="",K55="Umgesetzt"),"",TODAY()-B55)</f>
        <v/>
      </c>
      <c r="N55" s="124"/>
    </row>
    <row r="56" customFormat="false" ht="15" hidden="false" customHeight="false" outlineLevel="0" collapsed="false">
      <c r="A56" s="128" t="n">
        <v>47</v>
      </c>
      <c r="B56" s="123"/>
      <c r="C56" s="124"/>
      <c r="D56" s="124"/>
      <c r="E56" s="124"/>
      <c r="F56" s="125"/>
      <c r="G56" s="124"/>
      <c r="H56" s="124"/>
      <c r="I56" s="124"/>
      <c r="J56" s="123"/>
      <c r="K56" s="125"/>
      <c r="L56" s="123"/>
      <c r="M56" s="126" t="str">
        <f aca="true">IF(OR(B56="",K56="Umgesetzt"),"",TODAY()-B56)</f>
        <v/>
      </c>
      <c r="N56" s="124"/>
    </row>
    <row r="57" customFormat="false" ht="15" hidden="false" customHeight="false" outlineLevel="0" collapsed="false">
      <c r="A57" s="128" t="n">
        <v>48</v>
      </c>
      <c r="B57" s="123"/>
      <c r="C57" s="124"/>
      <c r="D57" s="124"/>
      <c r="E57" s="124"/>
      <c r="F57" s="125"/>
      <c r="G57" s="124"/>
      <c r="H57" s="124"/>
      <c r="I57" s="124"/>
      <c r="J57" s="123"/>
      <c r="K57" s="125"/>
      <c r="L57" s="123"/>
      <c r="M57" s="126" t="str">
        <f aca="true">IF(OR(B57="",K57="Umgesetzt"),"",TODAY()-B57)</f>
        <v/>
      </c>
      <c r="N57" s="124"/>
    </row>
    <row r="58" customFormat="false" ht="15" hidden="false" customHeight="false" outlineLevel="0" collapsed="false">
      <c r="A58" s="128" t="n">
        <v>49</v>
      </c>
      <c r="B58" s="123"/>
      <c r="C58" s="124"/>
      <c r="D58" s="124"/>
      <c r="E58" s="124"/>
      <c r="F58" s="125"/>
      <c r="G58" s="124"/>
      <c r="H58" s="124"/>
      <c r="I58" s="124"/>
      <c r="J58" s="123"/>
      <c r="K58" s="125"/>
      <c r="L58" s="123"/>
      <c r="M58" s="126" t="str">
        <f aca="true">IF(OR(B58="",K58="Umgesetzt"),"",TODAY()-B58)</f>
        <v/>
      </c>
      <c r="N58" s="124"/>
    </row>
    <row r="59" customFormat="false" ht="15" hidden="false" customHeight="false" outlineLevel="0" collapsed="false">
      <c r="A59" s="128" t="n">
        <v>50</v>
      </c>
      <c r="B59" s="123"/>
      <c r="C59" s="124"/>
      <c r="D59" s="124"/>
      <c r="E59" s="124"/>
      <c r="F59" s="125"/>
      <c r="G59" s="124"/>
      <c r="H59" s="124"/>
      <c r="I59" s="124"/>
      <c r="J59" s="123"/>
      <c r="K59" s="125"/>
      <c r="L59" s="123"/>
      <c r="M59" s="126" t="str">
        <f aca="true">IF(OR(B59="",K59="Umgesetzt"),"",TODAY()-B59)</f>
        <v/>
      </c>
      <c r="N59" s="124"/>
    </row>
    <row r="60" customFormat="false" ht="15" hidden="false" customHeight="false" outlineLevel="0" collapsed="false">
      <c r="A60" s="128" t="n">
        <v>51</v>
      </c>
      <c r="B60" s="123"/>
      <c r="C60" s="124"/>
      <c r="D60" s="124"/>
      <c r="E60" s="124"/>
      <c r="F60" s="125"/>
      <c r="G60" s="124"/>
      <c r="H60" s="124"/>
      <c r="I60" s="124"/>
      <c r="J60" s="123"/>
      <c r="K60" s="125"/>
      <c r="L60" s="123"/>
      <c r="M60" s="126" t="str">
        <f aca="true">IF(OR(B60="",K60="Umgesetzt"),"",TODAY()-B60)</f>
        <v/>
      </c>
      <c r="N60" s="124"/>
    </row>
    <row r="61" customFormat="false" ht="15" hidden="false" customHeight="false" outlineLevel="0" collapsed="false">
      <c r="A61" s="128" t="n">
        <v>52</v>
      </c>
      <c r="B61" s="123"/>
      <c r="C61" s="124"/>
      <c r="D61" s="124"/>
      <c r="E61" s="124"/>
      <c r="F61" s="125"/>
      <c r="G61" s="124"/>
      <c r="H61" s="124"/>
      <c r="I61" s="124"/>
      <c r="J61" s="123"/>
      <c r="K61" s="125"/>
      <c r="L61" s="123"/>
      <c r="M61" s="126" t="str">
        <f aca="true">IF(OR(B61="",K61="Umgesetzt"),"",TODAY()-B61)</f>
        <v/>
      </c>
      <c r="N61" s="124"/>
    </row>
    <row r="62" customFormat="false" ht="15" hidden="false" customHeight="false" outlineLevel="0" collapsed="false">
      <c r="A62" s="128" t="n">
        <v>53</v>
      </c>
      <c r="B62" s="123"/>
      <c r="C62" s="124"/>
      <c r="D62" s="124"/>
      <c r="E62" s="124"/>
      <c r="F62" s="125"/>
      <c r="G62" s="124"/>
      <c r="H62" s="124"/>
      <c r="I62" s="124"/>
      <c r="J62" s="123"/>
      <c r="K62" s="125"/>
      <c r="L62" s="123"/>
      <c r="M62" s="126" t="str">
        <f aca="true">IF(OR(B62="",K62="Umgesetzt"),"",TODAY()-B62)</f>
        <v/>
      </c>
      <c r="N62" s="124"/>
    </row>
    <row r="63" customFormat="false" ht="15" hidden="false" customHeight="false" outlineLevel="0" collapsed="false">
      <c r="A63" s="128" t="n">
        <v>54</v>
      </c>
      <c r="B63" s="123"/>
      <c r="C63" s="124"/>
      <c r="D63" s="124"/>
      <c r="E63" s="124"/>
      <c r="F63" s="125"/>
      <c r="G63" s="124"/>
      <c r="H63" s="124"/>
      <c r="I63" s="124"/>
      <c r="J63" s="123"/>
      <c r="K63" s="125"/>
      <c r="L63" s="123"/>
      <c r="M63" s="126" t="str">
        <f aca="true">IF(OR(B63="",K63="Umgesetzt"),"",TODAY()-B63)</f>
        <v/>
      </c>
      <c r="N63" s="124"/>
    </row>
    <row r="64" customFormat="false" ht="15" hidden="false" customHeight="false" outlineLevel="0" collapsed="false">
      <c r="A64" s="128" t="n">
        <v>55</v>
      </c>
      <c r="B64" s="123"/>
      <c r="C64" s="124"/>
      <c r="D64" s="124"/>
      <c r="E64" s="124"/>
      <c r="F64" s="125"/>
      <c r="G64" s="124"/>
      <c r="H64" s="124"/>
      <c r="I64" s="124"/>
      <c r="J64" s="123"/>
      <c r="K64" s="125"/>
      <c r="L64" s="123"/>
      <c r="M64" s="126" t="str">
        <f aca="true">IF(OR(B64="",K64="Umgesetzt"),"",TODAY()-B64)</f>
        <v/>
      </c>
      <c r="N64" s="124"/>
    </row>
    <row r="65" customFormat="false" ht="15" hidden="false" customHeight="false" outlineLevel="0" collapsed="false">
      <c r="A65" s="128" t="n">
        <v>56</v>
      </c>
      <c r="B65" s="123"/>
      <c r="C65" s="124"/>
      <c r="D65" s="124"/>
      <c r="E65" s="124"/>
      <c r="F65" s="125"/>
      <c r="G65" s="124"/>
      <c r="H65" s="124"/>
      <c r="I65" s="124"/>
      <c r="J65" s="123"/>
      <c r="K65" s="125"/>
      <c r="L65" s="123"/>
      <c r="M65" s="126" t="str">
        <f aca="true">IF(OR(B65="",K65="Umgesetzt"),"",TODAY()-B65)</f>
        <v/>
      </c>
      <c r="N65" s="124"/>
    </row>
    <row r="66" customFormat="false" ht="15" hidden="false" customHeight="false" outlineLevel="0" collapsed="false">
      <c r="A66" s="128" t="n">
        <v>57</v>
      </c>
      <c r="B66" s="123"/>
      <c r="C66" s="124"/>
      <c r="D66" s="124"/>
      <c r="E66" s="124"/>
      <c r="F66" s="125"/>
      <c r="G66" s="124"/>
      <c r="H66" s="124"/>
      <c r="I66" s="124"/>
      <c r="J66" s="123"/>
      <c r="K66" s="125"/>
      <c r="L66" s="123"/>
      <c r="M66" s="126" t="str">
        <f aca="true">IF(OR(B66="",K66="Umgesetzt"),"",TODAY()-B66)</f>
        <v/>
      </c>
      <c r="N66" s="124"/>
    </row>
    <row r="67" customFormat="false" ht="15" hidden="false" customHeight="false" outlineLevel="0" collapsed="false">
      <c r="A67" s="128" t="n">
        <v>58</v>
      </c>
      <c r="B67" s="123"/>
      <c r="C67" s="124"/>
      <c r="D67" s="124"/>
      <c r="E67" s="124"/>
      <c r="F67" s="125"/>
      <c r="G67" s="124"/>
      <c r="H67" s="124"/>
      <c r="I67" s="124"/>
      <c r="J67" s="123"/>
      <c r="K67" s="125"/>
      <c r="L67" s="123"/>
      <c r="M67" s="126" t="str">
        <f aca="true">IF(OR(B67="",K67="Umgesetzt"),"",TODAY()-B67)</f>
        <v/>
      </c>
      <c r="N67" s="124"/>
    </row>
    <row r="68" customFormat="false" ht="15" hidden="false" customHeight="false" outlineLevel="0" collapsed="false">
      <c r="A68" s="128" t="n">
        <v>59</v>
      </c>
      <c r="B68" s="123"/>
      <c r="C68" s="124"/>
      <c r="D68" s="124"/>
      <c r="E68" s="124"/>
      <c r="F68" s="125"/>
      <c r="G68" s="124"/>
      <c r="H68" s="124"/>
      <c r="I68" s="124"/>
      <c r="J68" s="123"/>
      <c r="K68" s="125"/>
      <c r="L68" s="123"/>
      <c r="M68" s="126" t="str">
        <f aca="true">IF(OR(B68="",K68="Umgesetzt"),"",TODAY()-B68)</f>
        <v/>
      </c>
      <c r="N68" s="124"/>
    </row>
    <row r="69" customFormat="false" ht="15" hidden="false" customHeight="false" outlineLevel="0" collapsed="false">
      <c r="A69" s="128" t="n">
        <v>60</v>
      </c>
      <c r="B69" s="123"/>
      <c r="C69" s="124"/>
      <c r="D69" s="124"/>
      <c r="E69" s="124"/>
      <c r="F69" s="125"/>
      <c r="G69" s="124"/>
      <c r="H69" s="124"/>
      <c r="I69" s="124"/>
      <c r="J69" s="123"/>
      <c r="K69" s="125"/>
      <c r="L69" s="123"/>
      <c r="M69" s="126" t="str">
        <f aca="true">IF(OR(B69="",K69="Umgesetzt"),"",TODAY()-B69)</f>
        <v/>
      </c>
      <c r="N69" s="124"/>
    </row>
    <row r="70" customFormat="false" ht="15" hidden="false" customHeight="false" outlineLevel="0" collapsed="false">
      <c r="A70" s="128" t="n">
        <v>61</v>
      </c>
      <c r="B70" s="123"/>
      <c r="C70" s="124"/>
      <c r="D70" s="124"/>
      <c r="E70" s="124"/>
      <c r="F70" s="125"/>
      <c r="G70" s="124"/>
      <c r="H70" s="124"/>
      <c r="I70" s="124"/>
      <c r="J70" s="123"/>
      <c r="K70" s="125"/>
      <c r="L70" s="123"/>
      <c r="M70" s="126" t="str">
        <f aca="true">IF(OR(B70="",K70="Umgesetzt"),"",TODAY()-B70)</f>
        <v/>
      </c>
      <c r="N70" s="124"/>
    </row>
    <row r="71" customFormat="false" ht="15" hidden="false" customHeight="false" outlineLevel="0" collapsed="false">
      <c r="A71" s="128" t="n">
        <v>62</v>
      </c>
      <c r="B71" s="123"/>
      <c r="C71" s="124"/>
      <c r="D71" s="124"/>
      <c r="E71" s="124"/>
      <c r="F71" s="125"/>
      <c r="G71" s="124"/>
      <c r="H71" s="124"/>
      <c r="I71" s="124"/>
      <c r="J71" s="123"/>
      <c r="K71" s="125"/>
      <c r="L71" s="123"/>
      <c r="M71" s="126" t="str">
        <f aca="true">IF(OR(B71="",K71="Umgesetzt"),"",TODAY()-B71)</f>
        <v/>
      </c>
      <c r="N71" s="124"/>
    </row>
    <row r="72" customFormat="false" ht="15" hidden="false" customHeight="false" outlineLevel="0" collapsed="false">
      <c r="A72" s="128" t="n">
        <v>63</v>
      </c>
      <c r="B72" s="123"/>
      <c r="C72" s="124"/>
      <c r="D72" s="124"/>
      <c r="E72" s="124"/>
      <c r="F72" s="125"/>
      <c r="G72" s="124"/>
      <c r="H72" s="124"/>
      <c r="I72" s="124"/>
      <c r="J72" s="123"/>
      <c r="K72" s="125"/>
      <c r="L72" s="123"/>
      <c r="M72" s="126" t="str">
        <f aca="true">IF(OR(B72="",K72="Umgesetzt"),"",TODAY()-B72)</f>
        <v/>
      </c>
      <c r="N72" s="124"/>
    </row>
    <row r="73" customFormat="false" ht="15" hidden="false" customHeight="false" outlineLevel="0" collapsed="false">
      <c r="A73" s="128" t="n">
        <v>64</v>
      </c>
      <c r="B73" s="123"/>
      <c r="C73" s="124"/>
      <c r="D73" s="124"/>
      <c r="E73" s="124"/>
      <c r="F73" s="125"/>
      <c r="G73" s="124"/>
      <c r="H73" s="124"/>
      <c r="I73" s="124"/>
      <c r="J73" s="123"/>
      <c r="K73" s="125"/>
      <c r="L73" s="123"/>
      <c r="M73" s="126" t="str">
        <f aca="true">IF(OR(B73="",K73="Umgesetzt"),"",TODAY()-B73)</f>
        <v/>
      </c>
      <c r="N73" s="124"/>
    </row>
    <row r="74" customFormat="false" ht="15" hidden="false" customHeight="false" outlineLevel="0" collapsed="false">
      <c r="A74" s="128" t="n">
        <v>65</v>
      </c>
      <c r="B74" s="123"/>
      <c r="C74" s="124"/>
      <c r="D74" s="124"/>
      <c r="E74" s="124"/>
      <c r="F74" s="125"/>
      <c r="G74" s="124"/>
      <c r="H74" s="124"/>
      <c r="I74" s="124"/>
      <c r="J74" s="123"/>
      <c r="K74" s="125"/>
      <c r="L74" s="123"/>
      <c r="M74" s="126" t="str">
        <f aca="true">IF(OR(B74="",K74="Umgesetzt"),"",TODAY()-B74)</f>
        <v/>
      </c>
      <c r="N74" s="124"/>
    </row>
    <row r="75" customFormat="false" ht="15" hidden="false" customHeight="false" outlineLevel="0" collapsed="false">
      <c r="A75" s="128" t="n">
        <v>66</v>
      </c>
      <c r="B75" s="123"/>
      <c r="C75" s="124"/>
      <c r="D75" s="124"/>
      <c r="E75" s="124"/>
      <c r="F75" s="125"/>
      <c r="G75" s="124"/>
      <c r="H75" s="124"/>
      <c r="I75" s="124"/>
      <c r="J75" s="123"/>
      <c r="K75" s="125"/>
      <c r="L75" s="123"/>
      <c r="M75" s="126" t="str">
        <f aca="true">IF(OR(B75="",K75="Umgesetzt"),"",TODAY()-B75)</f>
        <v/>
      </c>
      <c r="N75" s="124"/>
    </row>
    <row r="76" customFormat="false" ht="15" hidden="false" customHeight="false" outlineLevel="0" collapsed="false">
      <c r="A76" s="128" t="n">
        <v>67</v>
      </c>
      <c r="B76" s="123"/>
      <c r="C76" s="124"/>
      <c r="D76" s="124"/>
      <c r="E76" s="124"/>
      <c r="F76" s="125"/>
      <c r="G76" s="124"/>
      <c r="H76" s="124"/>
      <c r="I76" s="124"/>
      <c r="J76" s="123"/>
      <c r="K76" s="125"/>
      <c r="L76" s="123"/>
      <c r="M76" s="126" t="str">
        <f aca="true">IF(OR(B76="",K76="Umgesetzt"),"",TODAY()-B76)</f>
        <v/>
      </c>
      <c r="N76" s="124"/>
    </row>
    <row r="77" customFormat="false" ht="15" hidden="false" customHeight="false" outlineLevel="0" collapsed="false">
      <c r="A77" s="128" t="n">
        <v>68</v>
      </c>
      <c r="B77" s="123"/>
      <c r="C77" s="124"/>
      <c r="D77" s="124"/>
      <c r="E77" s="124"/>
      <c r="F77" s="125"/>
      <c r="G77" s="124"/>
      <c r="H77" s="124"/>
      <c r="I77" s="124"/>
      <c r="J77" s="123"/>
      <c r="K77" s="125"/>
      <c r="L77" s="123"/>
      <c r="M77" s="126" t="str">
        <f aca="true">IF(OR(B77="",K77="Umgesetzt"),"",TODAY()-B77)</f>
        <v/>
      </c>
      <c r="N77" s="124"/>
    </row>
    <row r="78" customFormat="false" ht="15" hidden="false" customHeight="false" outlineLevel="0" collapsed="false">
      <c r="A78" s="128" t="n">
        <v>69</v>
      </c>
      <c r="B78" s="123"/>
      <c r="C78" s="124"/>
      <c r="D78" s="124"/>
      <c r="E78" s="124"/>
      <c r="F78" s="125"/>
      <c r="G78" s="124"/>
      <c r="H78" s="124"/>
      <c r="I78" s="124"/>
      <c r="J78" s="123"/>
      <c r="K78" s="125"/>
      <c r="L78" s="123"/>
      <c r="M78" s="126" t="str">
        <f aca="true">IF(OR(B78="",K78="Umgesetzt"),"",TODAY()-B78)</f>
        <v/>
      </c>
      <c r="N78" s="124"/>
    </row>
    <row r="79" customFormat="false" ht="15" hidden="false" customHeight="false" outlineLevel="0" collapsed="false">
      <c r="A79" s="128" t="n">
        <v>70</v>
      </c>
      <c r="B79" s="123"/>
      <c r="C79" s="124"/>
      <c r="D79" s="124"/>
      <c r="E79" s="124"/>
      <c r="F79" s="125"/>
      <c r="G79" s="124"/>
      <c r="H79" s="124"/>
      <c r="I79" s="124"/>
      <c r="J79" s="123"/>
      <c r="K79" s="125"/>
      <c r="L79" s="123"/>
      <c r="M79" s="126" t="str">
        <f aca="true">IF(OR(B79="",K79="Umgesetzt"),"",TODAY()-B79)</f>
        <v/>
      </c>
      <c r="N79" s="124"/>
    </row>
    <row r="80" customFormat="false" ht="15" hidden="false" customHeight="false" outlineLevel="0" collapsed="false">
      <c r="A80" s="128" t="n">
        <v>71</v>
      </c>
      <c r="B80" s="123"/>
      <c r="C80" s="124"/>
      <c r="D80" s="124"/>
      <c r="E80" s="124"/>
      <c r="F80" s="125"/>
      <c r="G80" s="124"/>
      <c r="H80" s="124"/>
      <c r="I80" s="124"/>
      <c r="J80" s="123"/>
      <c r="K80" s="125"/>
      <c r="L80" s="123"/>
      <c r="M80" s="126" t="str">
        <f aca="true">IF(OR(B80="",K80="Umgesetzt"),"",TODAY()-B80)</f>
        <v/>
      </c>
      <c r="N80" s="124"/>
    </row>
    <row r="81" customFormat="false" ht="15" hidden="false" customHeight="false" outlineLevel="0" collapsed="false">
      <c r="A81" s="128" t="n">
        <v>72</v>
      </c>
      <c r="B81" s="123"/>
      <c r="C81" s="124"/>
      <c r="D81" s="124"/>
      <c r="E81" s="124"/>
      <c r="F81" s="125"/>
      <c r="G81" s="124"/>
      <c r="H81" s="124"/>
      <c r="I81" s="124"/>
      <c r="J81" s="123"/>
      <c r="K81" s="125"/>
      <c r="L81" s="123"/>
      <c r="M81" s="126" t="str">
        <f aca="true">IF(OR(B81="",K81="Umgesetzt"),"",TODAY()-B81)</f>
        <v/>
      </c>
      <c r="N81" s="124"/>
    </row>
    <row r="82" customFormat="false" ht="15" hidden="false" customHeight="false" outlineLevel="0" collapsed="false">
      <c r="A82" s="128" t="n">
        <v>73</v>
      </c>
      <c r="B82" s="123"/>
      <c r="C82" s="124"/>
      <c r="D82" s="124"/>
      <c r="E82" s="124"/>
      <c r="F82" s="125"/>
      <c r="G82" s="124"/>
      <c r="H82" s="124"/>
      <c r="I82" s="124"/>
      <c r="J82" s="123"/>
      <c r="K82" s="125"/>
      <c r="L82" s="123"/>
      <c r="M82" s="126" t="str">
        <f aca="true">IF(OR(B82="",K82="Umgesetzt"),"",TODAY()-B82)</f>
        <v/>
      </c>
      <c r="N82" s="124"/>
    </row>
    <row r="83" customFormat="false" ht="15" hidden="false" customHeight="false" outlineLevel="0" collapsed="false">
      <c r="A83" s="128" t="n">
        <v>74</v>
      </c>
      <c r="B83" s="123"/>
      <c r="C83" s="124"/>
      <c r="D83" s="124"/>
      <c r="E83" s="124"/>
      <c r="F83" s="125"/>
      <c r="G83" s="124"/>
      <c r="H83" s="124"/>
      <c r="I83" s="124"/>
      <c r="J83" s="123"/>
      <c r="K83" s="125"/>
      <c r="L83" s="123"/>
      <c r="M83" s="126" t="str">
        <f aca="true">IF(OR(B83="",K83="Umgesetzt"),"",TODAY()-B83)</f>
        <v/>
      </c>
      <c r="N83" s="124"/>
    </row>
    <row r="84" customFormat="false" ht="15" hidden="false" customHeight="false" outlineLevel="0" collapsed="false">
      <c r="A84" s="128" t="n">
        <v>75</v>
      </c>
      <c r="B84" s="123"/>
      <c r="C84" s="124"/>
      <c r="D84" s="124"/>
      <c r="E84" s="124"/>
      <c r="F84" s="125"/>
      <c r="G84" s="124"/>
      <c r="H84" s="124"/>
      <c r="I84" s="124"/>
      <c r="J84" s="123"/>
      <c r="K84" s="125"/>
      <c r="L84" s="123"/>
      <c r="M84" s="126" t="str">
        <f aca="true">IF(OR(B84="",K84="Umgesetzt"),"",TODAY()-B84)</f>
        <v/>
      </c>
      <c r="N84" s="124"/>
    </row>
    <row r="85" customFormat="false" ht="15" hidden="false" customHeight="false" outlineLevel="0" collapsed="false">
      <c r="A85" s="128" t="n">
        <v>76</v>
      </c>
      <c r="B85" s="123"/>
      <c r="C85" s="124"/>
      <c r="D85" s="124"/>
      <c r="E85" s="124"/>
      <c r="F85" s="125"/>
      <c r="G85" s="124"/>
      <c r="H85" s="124"/>
      <c r="I85" s="124"/>
      <c r="J85" s="123"/>
      <c r="K85" s="125"/>
      <c r="L85" s="123"/>
      <c r="M85" s="126" t="str">
        <f aca="true">IF(OR(B85="",K85="Umgesetzt"),"",TODAY()-B85)</f>
        <v/>
      </c>
      <c r="N85" s="124"/>
    </row>
    <row r="86" customFormat="false" ht="15" hidden="false" customHeight="false" outlineLevel="0" collapsed="false">
      <c r="A86" s="128" t="n">
        <v>77</v>
      </c>
      <c r="B86" s="123"/>
      <c r="C86" s="124"/>
      <c r="D86" s="124"/>
      <c r="E86" s="124"/>
      <c r="F86" s="125"/>
      <c r="G86" s="124"/>
      <c r="H86" s="124"/>
      <c r="I86" s="124"/>
      <c r="J86" s="123"/>
      <c r="K86" s="125"/>
      <c r="L86" s="123"/>
      <c r="M86" s="126" t="str">
        <f aca="true">IF(OR(B86="",K86="Umgesetzt"),"",TODAY()-B86)</f>
        <v/>
      </c>
      <c r="N86" s="124"/>
    </row>
    <row r="87" customFormat="false" ht="15" hidden="false" customHeight="false" outlineLevel="0" collapsed="false">
      <c r="A87" s="128" t="n">
        <v>78</v>
      </c>
      <c r="B87" s="123"/>
      <c r="C87" s="124"/>
      <c r="D87" s="124"/>
      <c r="E87" s="124"/>
      <c r="F87" s="125"/>
      <c r="G87" s="124"/>
      <c r="H87" s="124"/>
      <c r="I87" s="124"/>
      <c r="J87" s="123"/>
      <c r="K87" s="125"/>
      <c r="L87" s="123"/>
      <c r="M87" s="126" t="str">
        <f aca="true">IF(OR(B87="",K87="Umgesetzt"),"",TODAY()-B87)</f>
        <v/>
      </c>
      <c r="N87" s="124"/>
    </row>
    <row r="88" customFormat="false" ht="15" hidden="false" customHeight="false" outlineLevel="0" collapsed="false">
      <c r="A88" s="128" t="n">
        <v>79</v>
      </c>
      <c r="B88" s="123"/>
      <c r="C88" s="124"/>
      <c r="D88" s="124"/>
      <c r="E88" s="124"/>
      <c r="F88" s="125"/>
      <c r="G88" s="124"/>
      <c r="H88" s="124"/>
      <c r="I88" s="124"/>
      <c r="J88" s="123"/>
      <c r="K88" s="125"/>
      <c r="L88" s="123"/>
      <c r="M88" s="126" t="str">
        <f aca="true">IF(OR(B88="",K88="Umgesetzt"),"",TODAY()-B88)</f>
        <v/>
      </c>
      <c r="N88" s="124"/>
    </row>
    <row r="89" customFormat="false" ht="15" hidden="false" customHeight="false" outlineLevel="0" collapsed="false">
      <c r="A89" s="128" t="n">
        <v>80</v>
      </c>
      <c r="B89" s="123"/>
      <c r="C89" s="124"/>
      <c r="D89" s="124"/>
      <c r="E89" s="124"/>
      <c r="F89" s="125"/>
      <c r="G89" s="124"/>
      <c r="H89" s="124"/>
      <c r="I89" s="124"/>
      <c r="J89" s="123"/>
      <c r="K89" s="125"/>
      <c r="L89" s="123"/>
      <c r="M89" s="126" t="str">
        <f aca="true">IF(OR(B89="",K89="Umgesetzt"),"",TODAY()-B89)</f>
        <v/>
      </c>
      <c r="N89" s="124"/>
    </row>
    <row r="90" customFormat="false" ht="15" hidden="false" customHeight="false" outlineLevel="0" collapsed="false">
      <c r="A90" s="128" t="n">
        <v>81</v>
      </c>
      <c r="B90" s="123"/>
      <c r="C90" s="124"/>
      <c r="D90" s="124"/>
      <c r="E90" s="124"/>
      <c r="F90" s="125"/>
      <c r="G90" s="124"/>
      <c r="H90" s="124"/>
      <c r="I90" s="124"/>
      <c r="J90" s="123"/>
      <c r="K90" s="125"/>
      <c r="L90" s="123"/>
      <c r="M90" s="126" t="str">
        <f aca="true">IF(OR(B90="",K90="Umgesetzt"),"",TODAY()-B90)</f>
        <v/>
      </c>
      <c r="N90" s="124"/>
    </row>
    <row r="91" customFormat="false" ht="15" hidden="false" customHeight="false" outlineLevel="0" collapsed="false">
      <c r="A91" s="128" t="n">
        <v>82</v>
      </c>
      <c r="B91" s="123"/>
      <c r="C91" s="124"/>
      <c r="D91" s="124"/>
      <c r="E91" s="124"/>
      <c r="F91" s="125"/>
      <c r="G91" s="124"/>
      <c r="H91" s="124"/>
      <c r="I91" s="124"/>
      <c r="J91" s="123"/>
      <c r="K91" s="125"/>
      <c r="L91" s="123"/>
      <c r="M91" s="126" t="str">
        <f aca="true">IF(OR(B91="",K91="Umgesetzt"),"",TODAY()-B91)</f>
        <v/>
      </c>
      <c r="N91" s="124"/>
    </row>
    <row r="92" customFormat="false" ht="15" hidden="false" customHeight="false" outlineLevel="0" collapsed="false">
      <c r="A92" s="128" t="n">
        <v>83</v>
      </c>
      <c r="B92" s="123"/>
      <c r="C92" s="124"/>
      <c r="D92" s="124"/>
      <c r="E92" s="124"/>
      <c r="F92" s="125"/>
      <c r="G92" s="124"/>
      <c r="H92" s="124"/>
      <c r="I92" s="124"/>
      <c r="J92" s="123"/>
      <c r="K92" s="125"/>
      <c r="L92" s="123"/>
      <c r="M92" s="126" t="str">
        <f aca="true">IF(OR(B92="",K92="Umgesetzt"),"",TODAY()-B92)</f>
        <v/>
      </c>
      <c r="N92" s="124"/>
    </row>
    <row r="93" customFormat="false" ht="15" hidden="false" customHeight="false" outlineLevel="0" collapsed="false">
      <c r="A93" s="128" t="n">
        <v>84</v>
      </c>
      <c r="B93" s="123"/>
      <c r="C93" s="124"/>
      <c r="D93" s="124"/>
      <c r="E93" s="124"/>
      <c r="F93" s="125"/>
      <c r="G93" s="124"/>
      <c r="H93" s="124"/>
      <c r="I93" s="124"/>
      <c r="J93" s="123"/>
      <c r="K93" s="125"/>
      <c r="L93" s="123"/>
      <c r="M93" s="126" t="str">
        <f aca="true">IF(OR(B93="",K93="Umgesetzt"),"",TODAY()-B93)</f>
        <v/>
      </c>
      <c r="N93" s="124"/>
    </row>
    <row r="94" customFormat="false" ht="15" hidden="false" customHeight="false" outlineLevel="0" collapsed="false">
      <c r="A94" s="128" t="n">
        <v>85</v>
      </c>
      <c r="B94" s="123"/>
      <c r="C94" s="124"/>
      <c r="D94" s="124"/>
      <c r="E94" s="124"/>
      <c r="F94" s="125"/>
      <c r="G94" s="124"/>
      <c r="H94" s="124"/>
      <c r="I94" s="124"/>
      <c r="J94" s="123"/>
      <c r="K94" s="125"/>
      <c r="L94" s="123"/>
      <c r="M94" s="126" t="str">
        <f aca="true">IF(OR(B94="",K94="Umgesetzt"),"",TODAY()-B94)</f>
        <v/>
      </c>
      <c r="N94" s="124"/>
    </row>
    <row r="95" customFormat="false" ht="15" hidden="false" customHeight="false" outlineLevel="0" collapsed="false">
      <c r="A95" s="128" t="n">
        <v>86</v>
      </c>
      <c r="B95" s="123"/>
      <c r="C95" s="124"/>
      <c r="D95" s="124"/>
      <c r="E95" s="124"/>
      <c r="F95" s="125"/>
      <c r="G95" s="124"/>
      <c r="H95" s="124"/>
      <c r="I95" s="124"/>
      <c r="J95" s="123"/>
      <c r="K95" s="125"/>
      <c r="L95" s="123"/>
      <c r="M95" s="126" t="str">
        <f aca="true">IF(OR(B95="",K95="Umgesetzt"),"",TODAY()-B95)</f>
        <v/>
      </c>
      <c r="N95" s="124"/>
    </row>
    <row r="96" customFormat="false" ht="15" hidden="false" customHeight="false" outlineLevel="0" collapsed="false">
      <c r="A96" s="128" t="n">
        <v>87</v>
      </c>
      <c r="B96" s="123"/>
      <c r="C96" s="124"/>
      <c r="D96" s="124"/>
      <c r="E96" s="124"/>
      <c r="F96" s="125"/>
      <c r="G96" s="124"/>
      <c r="H96" s="124"/>
      <c r="I96" s="124"/>
      <c r="J96" s="123"/>
      <c r="K96" s="125"/>
      <c r="L96" s="123"/>
      <c r="M96" s="126" t="str">
        <f aca="true">IF(OR(B96="",K96="Umgesetzt"),"",TODAY()-B96)</f>
        <v/>
      </c>
      <c r="N96" s="124"/>
    </row>
    <row r="97" customFormat="false" ht="15" hidden="false" customHeight="false" outlineLevel="0" collapsed="false">
      <c r="A97" s="128" t="n">
        <v>88</v>
      </c>
      <c r="B97" s="123"/>
      <c r="C97" s="124"/>
      <c r="D97" s="124"/>
      <c r="E97" s="124"/>
      <c r="F97" s="125"/>
      <c r="G97" s="124"/>
      <c r="H97" s="124"/>
      <c r="I97" s="124"/>
      <c r="J97" s="123"/>
      <c r="K97" s="125"/>
      <c r="L97" s="123"/>
      <c r="M97" s="126" t="str">
        <f aca="true">IF(OR(B97="",K97="Umgesetzt"),"",TODAY()-B97)</f>
        <v/>
      </c>
      <c r="N97" s="124"/>
    </row>
    <row r="98" customFormat="false" ht="15" hidden="false" customHeight="false" outlineLevel="0" collapsed="false">
      <c r="A98" s="128" t="n">
        <v>89</v>
      </c>
      <c r="B98" s="123"/>
      <c r="C98" s="124"/>
      <c r="D98" s="124"/>
      <c r="E98" s="124"/>
      <c r="F98" s="125"/>
      <c r="G98" s="124"/>
      <c r="H98" s="124"/>
      <c r="I98" s="124"/>
      <c r="J98" s="123"/>
      <c r="K98" s="125"/>
      <c r="L98" s="123"/>
      <c r="M98" s="126" t="str">
        <f aca="true">IF(OR(B98="",K98="Umgesetzt"),"",TODAY()-B98)</f>
        <v/>
      </c>
      <c r="N98" s="124"/>
    </row>
    <row r="99" customFormat="false" ht="15" hidden="false" customHeight="false" outlineLevel="0" collapsed="false">
      <c r="A99" s="128" t="n">
        <v>90</v>
      </c>
      <c r="B99" s="123"/>
      <c r="C99" s="124"/>
      <c r="D99" s="124"/>
      <c r="E99" s="124"/>
      <c r="F99" s="125"/>
      <c r="G99" s="124"/>
      <c r="H99" s="124"/>
      <c r="I99" s="124"/>
      <c r="J99" s="123"/>
      <c r="K99" s="125"/>
      <c r="L99" s="123"/>
      <c r="M99" s="126" t="str">
        <f aca="true">IF(OR(B99="",K99="Umgesetzt"),"",TODAY()-B99)</f>
        <v/>
      </c>
      <c r="N99" s="124"/>
    </row>
    <row r="100" customFormat="false" ht="15" hidden="false" customHeight="false" outlineLevel="0" collapsed="false">
      <c r="A100" s="128" t="n">
        <v>91</v>
      </c>
      <c r="B100" s="123"/>
      <c r="C100" s="124"/>
      <c r="D100" s="124"/>
      <c r="E100" s="124"/>
      <c r="F100" s="125"/>
      <c r="G100" s="124"/>
      <c r="H100" s="124"/>
      <c r="I100" s="124"/>
      <c r="J100" s="123"/>
      <c r="K100" s="125"/>
      <c r="L100" s="123"/>
      <c r="M100" s="126" t="str">
        <f aca="true">IF(OR(B100="",K100="Umgesetzt"),"",TODAY()-B100)</f>
        <v/>
      </c>
      <c r="N100" s="124"/>
    </row>
    <row r="101" customFormat="false" ht="15" hidden="false" customHeight="false" outlineLevel="0" collapsed="false">
      <c r="A101" s="128" t="n">
        <v>92</v>
      </c>
      <c r="B101" s="123"/>
      <c r="C101" s="124"/>
      <c r="D101" s="124"/>
      <c r="E101" s="124"/>
      <c r="F101" s="125"/>
      <c r="G101" s="124"/>
      <c r="H101" s="124"/>
      <c r="I101" s="124"/>
      <c r="J101" s="123"/>
      <c r="K101" s="125"/>
      <c r="L101" s="123"/>
      <c r="M101" s="126" t="str">
        <f aca="true">IF(OR(B101="",K101="Umgesetzt"),"",TODAY()-B101)</f>
        <v/>
      </c>
      <c r="N101" s="124"/>
    </row>
    <row r="102" customFormat="false" ht="15" hidden="false" customHeight="false" outlineLevel="0" collapsed="false">
      <c r="A102" s="128" t="n">
        <v>93</v>
      </c>
      <c r="B102" s="123"/>
      <c r="C102" s="124"/>
      <c r="D102" s="124"/>
      <c r="E102" s="124"/>
      <c r="F102" s="125"/>
      <c r="G102" s="124"/>
      <c r="H102" s="124"/>
      <c r="I102" s="124"/>
      <c r="J102" s="123"/>
      <c r="K102" s="125"/>
      <c r="L102" s="123"/>
      <c r="M102" s="126" t="str">
        <f aca="true">IF(OR(B102="",K102="Umgesetzt"),"",TODAY()-B102)</f>
        <v/>
      </c>
      <c r="N102" s="124"/>
    </row>
    <row r="103" customFormat="false" ht="15" hidden="false" customHeight="false" outlineLevel="0" collapsed="false">
      <c r="A103" s="128" t="n">
        <v>94</v>
      </c>
      <c r="B103" s="123"/>
      <c r="C103" s="124"/>
      <c r="D103" s="124"/>
      <c r="E103" s="124"/>
      <c r="F103" s="125"/>
      <c r="G103" s="124"/>
      <c r="H103" s="124"/>
      <c r="I103" s="124"/>
      <c r="J103" s="123"/>
      <c r="K103" s="125"/>
      <c r="L103" s="123"/>
      <c r="M103" s="126" t="str">
        <f aca="true">IF(OR(B103="",K103="Umgesetzt"),"",TODAY()-B103)</f>
        <v/>
      </c>
      <c r="N103" s="124"/>
    </row>
    <row r="104" customFormat="false" ht="15" hidden="false" customHeight="false" outlineLevel="0" collapsed="false">
      <c r="A104" s="128" t="n">
        <v>95</v>
      </c>
      <c r="B104" s="123"/>
      <c r="C104" s="124"/>
      <c r="D104" s="124"/>
      <c r="E104" s="124"/>
      <c r="F104" s="125"/>
      <c r="G104" s="124"/>
      <c r="H104" s="124"/>
      <c r="I104" s="124"/>
      <c r="J104" s="123"/>
      <c r="K104" s="125"/>
      <c r="L104" s="123"/>
      <c r="M104" s="126" t="str">
        <f aca="true">IF(OR(B104="",K104="Umgesetzt"),"",TODAY()-B104)</f>
        <v/>
      </c>
      <c r="N104" s="124"/>
    </row>
    <row r="105" customFormat="false" ht="15" hidden="false" customHeight="false" outlineLevel="0" collapsed="false">
      <c r="A105" s="128" t="n">
        <v>96</v>
      </c>
      <c r="B105" s="123"/>
      <c r="C105" s="124"/>
      <c r="D105" s="124"/>
      <c r="E105" s="124"/>
      <c r="F105" s="125"/>
      <c r="G105" s="124"/>
      <c r="H105" s="124"/>
      <c r="I105" s="124"/>
      <c r="J105" s="123"/>
      <c r="K105" s="125"/>
      <c r="L105" s="123"/>
      <c r="M105" s="126" t="str">
        <f aca="true">IF(OR(B105="",K105="Umgesetzt"),"",TODAY()-B105)</f>
        <v/>
      </c>
      <c r="N105" s="124"/>
    </row>
    <row r="106" customFormat="false" ht="15" hidden="false" customHeight="false" outlineLevel="0" collapsed="false">
      <c r="A106" s="128" t="n">
        <v>97</v>
      </c>
      <c r="B106" s="123"/>
      <c r="C106" s="124"/>
      <c r="D106" s="124"/>
      <c r="E106" s="124"/>
      <c r="F106" s="125"/>
      <c r="G106" s="124"/>
      <c r="H106" s="124"/>
      <c r="I106" s="124"/>
      <c r="J106" s="123"/>
      <c r="K106" s="125"/>
      <c r="L106" s="123"/>
      <c r="M106" s="126" t="str">
        <f aca="true">IF(OR(B106="",K106="Umgesetzt"),"",TODAY()-B106)</f>
        <v/>
      </c>
      <c r="N106" s="124"/>
    </row>
    <row r="107" customFormat="false" ht="15" hidden="false" customHeight="false" outlineLevel="0" collapsed="false">
      <c r="A107" s="128" t="n">
        <v>98</v>
      </c>
      <c r="B107" s="123"/>
      <c r="C107" s="124"/>
      <c r="D107" s="124"/>
      <c r="E107" s="124"/>
      <c r="F107" s="125"/>
      <c r="G107" s="124"/>
      <c r="H107" s="124"/>
      <c r="I107" s="124"/>
      <c r="J107" s="123"/>
      <c r="K107" s="125"/>
      <c r="L107" s="123"/>
      <c r="M107" s="126" t="str">
        <f aca="true">IF(OR(B107="",K107="Umgesetzt"),"",TODAY()-B107)</f>
        <v/>
      </c>
      <c r="N107" s="124"/>
    </row>
    <row r="108" customFormat="false" ht="15" hidden="false" customHeight="false" outlineLevel="0" collapsed="false">
      <c r="A108" s="128" t="n">
        <v>99</v>
      </c>
      <c r="B108" s="123"/>
      <c r="C108" s="124"/>
      <c r="D108" s="124"/>
      <c r="E108" s="124"/>
      <c r="F108" s="125"/>
      <c r="G108" s="124"/>
      <c r="H108" s="124"/>
      <c r="I108" s="124"/>
      <c r="J108" s="123"/>
      <c r="K108" s="125"/>
      <c r="L108" s="123"/>
      <c r="M108" s="126" t="str">
        <f aca="true">IF(OR(B108="",K108="Umgesetzt"),"",TODAY()-B108)</f>
        <v/>
      </c>
      <c r="N108" s="124"/>
    </row>
    <row r="109" customFormat="false" ht="15" hidden="false" customHeight="false" outlineLevel="0" collapsed="false">
      <c r="A109" s="128" t="n">
        <v>100</v>
      </c>
      <c r="B109" s="123"/>
      <c r="C109" s="124"/>
      <c r="D109" s="124"/>
      <c r="E109" s="124"/>
      <c r="F109" s="125"/>
      <c r="G109" s="124"/>
      <c r="H109" s="124"/>
      <c r="I109" s="124"/>
      <c r="J109" s="123"/>
      <c r="K109" s="125"/>
      <c r="L109" s="123"/>
      <c r="M109" s="126" t="str">
        <f aca="true">IF(OR(B109="",K109="Umgesetzt"),"",TODAY()-B109)</f>
        <v/>
      </c>
      <c r="N109" s="124"/>
    </row>
    <row r="110" customFormat="false" ht="15" hidden="false" customHeight="false" outlineLevel="0" collapsed="false">
      <c r="A110" s="128" t="n">
        <v>101</v>
      </c>
      <c r="B110" s="123"/>
      <c r="C110" s="124"/>
      <c r="D110" s="124"/>
      <c r="E110" s="124"/>
      <c r="F110" s="125"/>
      <c r="G110" s="124"/>
      <c r="H110" s="124"/>
      <c r="I110" s="124"/>
      <c r="J110" s="123"/>
      <c r="K110" s="125"/>
      <c r="L110" s="123"/>
      <c r="M110" s="126" t="str">
        <f aca="true">IF(OR(B110="",K110="Umgesetzt"),"",TODAY()-B110)</f>
        <v/>
      </c>
      <c r="N110" s="124"/>
    </row>
    <row r="111" customFormat="false" ht="15" hidden="false" customHeight="false" outlineLevel="0" collapsed="false">
      <c r="A111" s="128" t="n">
        <v>102</v>
      </c>
      <c r="B111" s="123"/>
      <c r="C111" s="124"/>
      <c r="D111" s="124"/>
      <c r="E111" s="124"/>
      <c r="F111" s="125"/>
      <c r="G111" s="124"/>
      <c r="H111" s="124"/>
      <c r="I111" s="124"/>
      <c r="J111" s="123"/>
      <c r="K111" s="125"/>
      <c r="L111" s="123"/>
      <c r="M111" s="126" t="str">
        <f aca="true">IF(OR(B111="",K111="Umgesetzt"),"",TODAY()-B111)</f>
        <v/>
      </c>
      <c r="N111" s="124"/>
    </row>
    <row r="112" customFormat="false" ht="15" hidden="false" customHeight="false" outlineLevel="0" collapsed="false">
      <c r="A112" s="128" t="n">
        <v>103</v>
      </c>
      <c r="B112" s="123"/>
      <c r="C112" s="124"/>
      <c r="D112" s="124"/>
      <c r="E112" s="124"/>
      <c r="F112" s="125"/>
      <c r="G112" s="124"/>
      <c r="H112" s="124"/>
      <c r="I112" s="124"/>
      <c r="J112" s="123"/>
      <c r="K112" s="125"/>
      <c r="L112" s="123"/>
      <c r="M112" s="126" t="str">
        <f aca="true">IF(OR(B112="",K112="Umgesetzt"),"",TODAY()-B112)</f>
        <v/>
      </c>
      <c r="N112" s="124"/>
    </row>
    <row r="113" customFormat="false" ht="15" hidden="false" customHeight="false" outlineLevel="0" collapsed="false">
      <c r="A113" s="128" t="n">
        <v>104</v>
      </c>
      <c r="B113" s="123"/>
      <c r="C113" s="124"/>
      <c r="D113" s="124"/>
      <c r="E113" s="124"/>
      <c r="F113" s="125"/>
      <c r="G113" s="124"/>
      <c r="H113" s="124"/>
      <c r="I113" s="124"/>
      <c r="J113" s="123"/>
      <c r="K113" s="125"/>
      <c r="L113" s="123"/>
      <c r="M113" s="126" t="str">
        <f aca="true">IF(OR(B113="",K113="Umgesetzt"),"",TODAY()-B113)</f>
        <v/>
      </c>
      <c r="N113" s="124"/>
    </row>
    <row r="114" customFormat="false" ht="15" hidden="false" customHeight="false" outlineLevel="0" collapsed="false">
      <c r="A114" s="128" t="n">
        <v>105</v>
      </c>
      <c r="B114" s="123"/>
      <c r="C114" s="124"/>
      <c r="D114" s="124"/>
      <c r="E114" s="124"/>
      <c r="F114" s="125"/>
      <c r="G114" s="124"/>
      <c r="H114" s="124"/>
      <c r="I114" s="124"/>
      <c r="J114" s="123"/>
      <c r="K114" s="125"/>
      <c r="L114" s="123"/>
      <c r="M114" s="126" t="str">
        <f aca="true">IF(OR(B114="",K114="Umgesetzt"),"",TODAY()-B114)</f>
        <v/>
      </c>
      <c r="N114" s="124"/>
    </row>
    <row r="115" customFormat="false" ht="15" hidden="false" customHeight="false" outlineLevel="0" collapsed="false">
      <c r="A115" s="128" t="n">
        <v>106</v>
      </c>
      <c r="B115" s="123"/>
      <c r="C115" s="124"/>
      <c r="D115" s="124"/>
      <c r="E115" s="124"/>
      <c r="F115" s="125"/>
      <c r="G115" s="124"/>
      <c r="H115" s="124"/>
      <c r="I115" s="124"/>
      <c r="J115" s="123"/>
      <c r="K115" s="125"/>
      <c r="L115" s="123"/>
      <c r="M115" s="126" t="str">
        <f aca="true">IF(OR(B115="",K115="Umgesetzt"),"",TODAY()-B115)</f>
        <v/>
      </c>
      <c r="N115" s="124"/>
    </row>
    <row r="116" customFormat="false" ht="15" hidden="false" customHeight="false" outlineLevel="0" collapsed="false">
      <c r="A116" s="128" t="n">
        <v>107</v>
      </c>
      <c r="B116" s="123"/>
      <c r="C116" s="124"/>
      <c r="D116" s="124"/>
      <c r="E116" s="124"/>
      <c r="F116" s="125"/>
      <c r="G116" s="124"/>
      <c r="H116" s="124"/>
      <c r="I116" s="124"/>
      <c r="J116" s="123"/>
      <c r="K116" s="125"/>
      <c r="L116" s="123"/>
      <c r="M116" s="126" t="str">
        <f aca="true">IF(OR(B116="",K116="Umgesetzt"),"",TODAY()-B116)</f>
        <v/>
      </c>
      <c r="N116" s="124"/>
    </row>
    <row r="117" customFormat="false" ht="15" hidden="false" customHeight="false" outlineLevel="0" collapsed="false">
      <c r="A117" s="128" t="n">
        <v>108</v>
      </c>
      <c r="B117" s="123"/>
      <c r="C117" s="124"/>
      <c r="D117" s="124"/>
      <c r="E117" s="124"/>
      <c r="F117" s="125"/>
      <c r="G117" s="124"/>
      <c r="H117" s="124"/>
      <c r="I117" s="124"/>
      <c r="J117" s="123"/>
      <c r="K117" s="125"/>
      <c r="L117" s="123"/>
      <c r="M117" s="126" t="str">
        <f aca="true">IF(OR(B117="",K117="Umgesetzt"),"",TODAY()-B117)</f>
        <v/>
      </c>
      <c r="N117" s="124"/>
    </row>
    <row r="118" customFormat="false" ht="15" hidden="false" customHeight="false" outlineLevel="0" collapsed="false">
      <c r="A118" s="128" t="n">
        <v>109</v>
      </c>
      <c r="B118" s="123"/>
      <c r="C118" s="124"/>
      <c r="D118" s="124"/>
      <c r="E118" s="124"/>
      <c r="F118" s="125"/>
      <c r="G118" s="124"/>
      <c r="H118" s="124"/>
      <c r="I118" s="124"/>
      <c r="J118" s="123"/>
      <c r="K118" s="125"/>
      <c r="L118" s="123"/>
      <c r="M118" s="126" t="str">
        <f aca="true">IF(OR(B118="",K118="Umgesetzt"),"",TODAY()-B118)</f>
        <v/>
      </c>
      <c r="N118" s="124"/>
    </row>
    <row r="119" customFormat="false" ht="15" hidden="false" customHeight="false" outlineLevel="0" collapsed="false">
      <c r="A119" s="128" t="n">
        <v>110</v>
      </c>
      <c r="B119" s="123"/>
      <c r="C119" s="124"/>
      <c r="D119" s="124"/>
      <c r="E119" s="124"/>
      <c r="F119" s="125"/>
      <c r="G119" s="124"/>
      <c r="H119" s="124"/>
      <c r="I119" s="124"/>
      <c r="J119" s="123"/>
      <c r="K119" s="125"/>
      <c r="L119" s="123"/>
      <c r="M119" s="126" t="str">
        <f aca="true">IF(OR(B119="",K119="Umgesetzt"),"",TODAY()-B119)</f>
        <v/>
      </c>
      <c r="N119" s="124"/>
    </row>
    <row r="120" customFormat="false" ht="15" hidden="false" customHeight="false" outlineLevel="0" collapsed="false">
      <c r="A120" s="128" t="n">
        <v>111</v>
      </c>
      <c r="B120" s="123"/>
      <c r="C120" s="124"/>
      <c r="D120" s="124"/>
      <c r="E120" s="124"/>
      <c r="F120" s="125"/>
      <c r="G120" s="124"/>
      <c r="H120" s="124"/>
      <c r="I120" s="124"/>
      <c r="J120" s="123"/>
      <c r="K120" s="125"/>
      <c r="L120" s="123"/>
      <c r="M120" s="126" t="str">
        <f aca="true">IF(OR(B120="",K120="Umgesetzt"),"",TODAY()-B120)</f>
        <v/>
      </c>
      <c r="N120" s="124"/>
    </row>
    <row r="121" customFormat="false" ht="15" hidden="false" customHeight="false" outlineLevel="0" collapsed="false">
      <c r="A121" s="128" t="n">
        <v>112</v>
      </c>
      <c r="B121" s="123"/>
      <c r="C121" s="124"/>
      <c r="D121" s="124"/>
      <c r="E121" s="124"/>
      <c r="F121" s="125"/>
      <c r="G121" s="124"/>
      <c r="H121" s="124"/>
      <c r="I121" s="124"/>
      <c r="J121" s="123"/>
      <c r="K121" s="125"/>
      <c r="L121" s="123"/>
      <c r="M121" s="126" t="str">
        <f aca="true">IF(OR(B121="",K121="Umgesetzt"),"",TODAY()-B121)</f>
        <v/>
      </c>
      <c r="N121" s="124"/>
    </row>
    <row r="122" customFormat="false" ht="15" hidden="false" customHeight="false" outlineLevel="0" collapsed="false">
      <c r="A122" s="128" t="n">
        <v>113</v>
      </c>
      <c r="B122" s="123"/>
      <c r="C122" s="124"/>
      <c r="D122" s="124"/>
      <c r="E122" s="124"/>
      <c r="F122" s="125"/>
      <c r="G122" s="124"/>
      <c r="H122" s="124"/>
      <c r="I122" s="124"/>
      <c r="J122" s="123"/>
      <c r="K122" s="125"/>
      <c r="L122" s="123"/>
      <c r="M122" s="126" t="str">
        <f aca="true">IF(OR(B122="",K122="Umgesetzt"),"",TODAY()-B122)</f>
        <v/>
      </c>
      <c r="N122" s="124"/>
    </row>
    <row r="123" customFormat="false" ht="15" hidden="false" customHeight="false" outlineLevel="0" collapsed="false">
      <c r="A123" s="128" t="n">
        <v>114</v>
      </c>
      <c r="B123" s="123"/>
      <c r="C123" s="124"/>
      <c r="D123" s="124"/>
      <c r="E123" s="124"/>
      <c r="F123" s="125"/>
      <c r="G123" s="124"/>
      <c r="H123" s="124"/>
      <c r="I123" s="124"/>
      <c r="J123" s="123"/>
      <c r="K123" s="125"/>
      <c r="L123" s="123"/>
      <c r="M123" s="126" t="str">
        <f aca="true">IF(OR(B123="",K123="Umgesetzt"),"",TODAY()-B123)</f>
        <v/>
      </c>
      <c r="N123" s="124"/>
    </row>
    <row r="124" customFormat="false" ht="15" hidden="false" customHeight="false" outlineLevel="0" collapsed="false">
      <c r="A124" s="128" t="n">
        <v>115</v>
      </c>
      <c r="B124" s="123"/>
      <c r="C124" s="124"/>
      <c r="D124" s="124"/>
      <c r="E124" s="124"/>
      <c r="F124" s="125"/>
      <c r="G124" s="124"/>
      <c r="H124" s="124"/>
      <c r="I124" s="124"/>
      <c r="J124" s="123"/>
      <c r="K124" s="125"/>
      <c r="L124" s="123"/>
      <c r="M124" s="126" t="str">
        <f aca="true">IF(OR(B124="",K124="Umgesetzt"),"",TODAY()-B124)</f>
        <v/>
      </c>
      <c r="N124" s="124"/>
    </row>
    <row r="125" customFormat="false" ht="15" hidden="false" customHeight="false" outlineLevel="0" collapsed="false">
      <c r="A125" s="128" t="n">
        <v>116</v>
      </c>
      <c r="B125" s="123"/>
      <c r="C125" s="124"/>
      <c r="D125" s="124"/>
      <c r="E125" s="124"/>
      <c r="F125" s="125"/>
      <c r="G125" s="124"/>
      <c r="H125" s="124"/>
      <c r="I125" s="124"/>
      <c r="J125" s="123"/>
      <c r="K125" s="125"/>
      <c r="L125" s="123"/>
      <c r="M125" s="126" t="str">
        <f aca="true">IF(OR(B125="",K125="Umgesetzt"),"",TODAY()-B125)</f>
        <v/>
      </c>
      <c r="N125" s="124"/>
    </row>
    <row r="126" customFormat="false" ht="15" hidden="false" customHeight="false" outlineLevel="0" collapsed="false">
      <c r="A126" s="128" t="n">
        <v>117</v>
      </c>
      <c r="B126" s="123"/>
      <c r="C126" s="124"/>
      <c r="D126" s="124"/>
      <c r="E126" s="124"/>
      <c r="F126" s="125"/>
      <c r="G126" s="124"/>
      <c r="H126" s="124"/>
      <c r="I126" s="124"/>
      <c r="J126" s="123"/>
      <c r="K126" s="125"/>
      <c r="L126" s="123"/>
      <c r="M126" s="126" t="str">
        <f aca="true">IF(OR(B126="",K126="Umgesetzt"),"",TODAY()-B126)</f>
        <v/>
      </c>
      <c r="N126" s="124"/>
    </row>
    <row r="127" customFormat="false" ht="15" hidden="false" customHeight="false" outlineLevel="0" collapsed="false">
      <c r="A127" s="128" t="n">
        <v>118</v>
      </c>
      <c r="B127" s="123"/>
      <c r="C127" s="124"/>
      <c r="D127" s="124"/>
      <c r="E127" s="124"/>
      <c r="F127" s="125"/>
      <c r="G127" s="124"/>
      <c r="H127" s="124"/>
      <c r="I127" s="124"/>
      <c r="J127" s="123"/>
      <c r="K127" s="125"/>
      <c r="L127" s="123"/>
      <c r="M127" s="126" t="str">
        <f aca="true">IF(OR(B127="",K127="Umgesetzt"),"",TODAY()-B127)</f>
        <v/>
      </c>
      <c r="N127" s="124"/>
    </row>
    <row r="128" customFormat="false" ht="15" hidden="false" customHeight="false" outlineLevel="0" collapsed="false">
      <c r="A128" s="128" t="n">
        <v>119</v>
      </c>
      <c r="B128" s="123"/>
      <c r="C128" s="124"/>
      <c r="D128" s="124"/>
      <c r="E128" s="124"/>
      <c r="F128" s="125"/>
      <c r="G128" s="124"/>
      <c r="H128" s="124"/>
      <c r="I128" s="124"/>
      <c r="J128" s="123"/>
      <c r="K128" s="125"/>
      <c r="L128" s="123"/>
      <c r="M128" s="126" t="str">
        <f aca="true">IF(OR(B128="",K128="Umgesetzt"),"",TODAY()-B128)</f>
        <v/>
      </c>
      <c r="N128" s="124"/>
    </row>
    <row r="129" customFormat="false" ht="15" hidden="false" customHeight="false" outlineLevel="0" collapsed="false">
      <c r="A129" s="128" t="n">
        <v>120</v>
      </c>
      <c r="B129" s="123"/>
      <c r="C129" s="124"/>
      <c r="D129" s="124"/>
      <c r="E129" s="124"/>
      <c r="F129" s="125"/>
      <c r="G129" s="124"/>
      <c r="H129" s="124"/>
      <c r="I129" s="124"/>
      <c r="J129" s="123"/>
      <c r="K129" s="125"/>
      <c r="L129" s="123"/>
      <c r="M129" s="126" t="str">
        <f aca="true">IF(OR(B129="",K129="Umgesetzt"),"",TODAY()-B129)</f>
        <v/>
      </c>
      <c r="N129" s="124"/>
    </row>
    <row r="130" customFormat="false" ht="15" hidden="false" customHeight="false" outlineLevel="0" collapsed="false">
      <c r="A130" s="128" t="n">
        <v>121</v>
      </c>
      <c r="B130" s="123"/>
      <c r="C130" s="124"/>
      <c r="D130" s="124"/>
      <c r="E130" s="124"/>
      <c r="F130" s="125"/>
      <c r="G130" s="124"/>
      <c r="H130" s="124"/>
      <c r="I130" s="124"/>
      <c r="J130" s="123"/>
      <c r="K130" s="125"/>
      <c r="L130" s="123"/>
      <c r="M130" s="126" t="str">
        <f aca="true">IF(OR(B130="",K130="Umgesetzt"),"",TODAY()-B130)</f>
        <v/>
      </c>
      <c r="N130" s="124"/>
    </row>
    <row r="131" customFormat="false" ht="15" hidden="false" customHeight="false" outlineLevel="0" collapsed="false">
      <c r="A131" s="128" t="n">
        <v>122</v>
      </c>
      <c r="B131" s="123"/>
      <c r="C131" s="124"/>
      <c r="D131" s="124"/>
      <c r="E131" s="124"/>
      <c r="F131" s="125"/>
      <c r="G131" s="124"/>
      <c r="H131" s="124"/>
      <c r="I131" s="124"/>
      <c r="J131" s="123"/>
      <c r="K131" s="125"/>
      <c r="L131" s="123"/>
      <c r="M131" s="126" t="str">
        <f aca="true">IF(OR(B131="",K131="Umgesetzt"),"",TODAY()-B131)</f>
        <v/>
      </c>
      <c r="N131" s="124"/>
    </row>
    <row r="132" customFormat="false" ht="15" hidden="false" customHeight="false" outlineLevel="0" collapsed="false">
      <c r="A132" s="128" t="n">
        <v>123</v>
      </c>
      <c r="B132" s="123"/>
      <c r="C132" s="124"/>
      <c r="D132" s="124"/>
      <c r="E132" s="124"/>
      <c r="F132" s="125"/>
      <c r="G132" s="124"/>
      <c r="H132" s="124"/>
      <c r="I132" s="124"/>
      <c r="J132" s="123"/>
      <c r="K132" s="125"/>
      <c r="L132" s="123"/>
      <c r="M132" s="126" t="str">
        <f aca="true">IF(OR(B132="",K132="Umgesetzt"),"",TODAY()-B132)</f>
        <v/>
      </c>
      <c r="N132" s="124"/>
    </row>
    <row r="133" customFormat="false" ht="15" hidden="false" customHeight="false" outlineLevel="0" collapsed="false">
      <c r="A133" s="128" t="n">
        <v>124</v>
      </c>
      <c r="B133" s="123"/>
      <c r="C133" s="124"/>
      <c r="D133" s="124"/>
      <c r="E133" s="124"/>
      <c r="F133" s="125"/>
      <c r="G133" s="124"/>
      <c r="H133" s="124"/>
      <c r="I133" s="124"/>
      <c r="J133" s="123"/>
      <c r="K133" s="125"/>
      <c r="L133" s="123"/>
      <c r="M133" s="126" t="str">
        <f aca="true">IF(OR(B133="",K133="Umgesetzt"),"",TODAY()-B133)</f>
        <v/>
      </c>
      <c r="N133" s="124"/>
    </row>
    <row r="134" customFormat="false" ht="15" hidden="false" customHeight="false" outlineLevel="0" collapsed="false">
      <c r="A134" s="128" t="n">
        <v>125</v>
      </c>
      <c r="B134" s="123"/>
      <c r="C134" s="124"/>
      <c r="D134" s="124"/>
      <c r="E134" s="124"/>
      <c r="F134" s="125"/>
      <c r="G134" s="124"/>
      <c r="H134" s="124"/>
      <c r="I134" s="124"/>
      <c r="J134" s="123"/>
      <c r="K134" s="125"/>
      <c r="L134" s="123"/>
      <c r="M134" s="126" t="str">
        <f aca="true">IF(OR(B134="",K134="Umgesetzt"),"",TODAY()-B134)</f>
        <v/>
      </c>
      <c r="N134" s="124"/>
    </row>
    <row r="135" customFormat="false" ht="15" hidden="false" customHeight="false" outlineLevel="0" collapsed="false">
      <c r="A135" s="128" t="n">
        <v>126</v>
      </c>
      <c r="B135" s="123"/>
      <c r="C135" s="124"/>
      <c r="D135" s="124"/>
      <c r="E135" s="124"/>
      <c r="F135" s="125"/>
      <c r="G135" s="124"/>
      <c r="H135" s="124"/>
      <c r="I135" s="124"/>
      <c r="J135" s="123"/>
      <c r="K135" s="125"/>
      <c r="L135" s="123"/>
      <c r="M135" s="126" t="str">
        <f aca="true">IF(OR(B135="",K135="Umgesetzt"),"",TODAY()-B135)</f>
        <v/>
      </c>
      <c r="N135" s="124"/>
    </row>
    <row r="136" customFormat="false" ht="15" hidden="false" customHeight="false" outlineLevel="0" collapsed="false">
      <c r="A136" s="128" t="n">
        <v>127</v>
      </c>
      <c r="B136" s="123"/>
      <c r="C136" s="124"/>
      <c r="D136" s="124"/>
      <c r="E136" s="124"/>
      <c r="F136" s="125"/>
      <c r="G136" s="124"/>
      <c r="H136" s="124"/>
      <c r="I136" s="124"/>
      <c r="J136" s="123"/>
      <c r="K136" s="125"/>
      <c r="L136" s="123"/>
      <c r="M136" s="126" t="str">
        <f aca="true">IF(OR(B136="",K136="Umgesetzt"),"",TODAY()-B136)</f>
        <v/>
      </c>
      <c r="N136" s="124"/>
    </row>
    <row r="137" customFormat="false" ht="15" hidden="false" customHeight="false" outlineLevel="0" collapsed="false">
      <c r="A137" s="128" t="n">
        <v>128</v>
      </c>
      <c r="B137" s="123"/>
      <c r="C137" s="124"/>
      <c r="D137" s="124"/>
      <c r="E137" s="124"/>
      <c r="F137" s="125"/>
      <c r="G137" s="124"/>
      <c r="H137" s="124"/>
      <c r="I137" s="124"/>
      <c r="J137" s="123"/>
      <c r="K137" s="125"/>
      <c r="L137" s="123"/>
      <c r="M137" s="126" t="str">
        <f aca="true">IF(OR(B137="",K137="Umgesetzt"),"",TODAY()-B137)</f>
        <v/>
      </c>
      <c r="N137" s="124"/>
    </row>
    <row r="138" customFormat="false" ht="15" hidden="false" customHeight="false" outlineLevel="0" collapsed="false">
      <c r="A138" s="128" t="n">
        <v>129</v>
      </c>
      <c r="B138" s="123"/>
      <c r="C138" s="124"/>
      <c r="D138" s="124"/>
      <c r="E138" s="124"/>
      <c r="F138" s="125"/>
      <c r="G138" s="124"/>
      <c r="H138" s="124"/>
      <c r="I138" s="124"/>
      <c r="J138" s="123"/>
      <c r="K138" s="125"/>
      <c r="L138" s="123"/>
      <c r="M138" s="126" t="str">
        <f aca="true">IF(OR(B138="",K138="Umgesetzt"),"",TODAY()-B138)</f>
        <v/>
      </c>
      <c r="N138" s="124"/>
    </row>
    <row r="139" customFormat="false" ht="15" hidden="false" customHeight="false" outlineLevel="0" collapsed="false">
      <c r="A139" s="128" t="n">
        <v>130</v>
      </c>
      <c r="B139" s="123"/>
      <c r="C139" s="124"/>
      <c r="D139" s="124"/>
      <c r="E139" s="124"/>
      <c r="F139" s="125"/>
      <c r="G139" s="124"/>
      <c r="H139" s="124"/>
      <c r="I139" s="124"/>
      <c r="J139" s="123"/>
      <c r="K139" s="125"/>
      <c r="L139" s="123"/>
      <c r="M139" s="126" t="str">
        <f aca="true">IF(OR(B139="",K139="Umgesetzt"),"",TODAY()-B139)</f>
        <v/>
      </c>
      <c r="N139" s="124"/>
    </row>
    <row r="140" customFormat="false" ht="15" hidden="false" customHeight="false" outlineLevel="0" collapsed="false">
      <c r="A140" s="128" t="n">
        <v>131</v>
      </c>
      <c r="B140" s="123"/>
      <c r="C140" s="124"/>
      <c r="D140" s="124"/>
      <c r="E140" s="124"/>
      <c r="F140" s="125"/>
      <c r="G140" s="124"/>
      <c r="H140" s="124"/>
      <c r="I140" s="124"/>
      <c r="J140" s="123"/>
      <c r="K140" s="125"/>
      <c r="L140" s="123"/>
      <c r="M140" s="126" t="str">
        <f aca="true">IF(OR(B140="",K140="Umgesetzt"),"",TODAY()-B140)</f>
        <v/>
      </c>
      <c r="N140" s="124"/>
    </row>
    <row r="141" customFormat="false" ht="15" hidden="false" customHeight="false" outlineLevel="0" collapsed="false">
      <c r="A141" s="128" t="n">
        <v>132</v>
      </c>
      <c r="B141" s="123"/>
      <c r="C141" s="124"/>
      <c r="D141" s="124"/>
      <c r="E141" s="124"/>
      <c r="F141" s="125"/>
      <c r="G141" s="124"/>
      <c r="H141" s="124"/>
      <c r="I141" s="124"/>
      <c r="J141" s="123"/>
      <c r="K141" s="125"/>
      <c r="L141" s="123"/>
      <c r="M141" s="126" t="str">
        <f aca="true">IF(OR(B141="",K141="Umgesetzt"),"",TODAY()-B141)</f>
        <v/>
      </c>
      <c r="N141" s="124"/>
    </row>
    <row r="142" customFormat="false" ht="15" hidden="false" customHeight="false" outlineLevel="0" collapsed="false">
      <c r="A142" s="128" t="n">
        <v>133</v>
      </c>
      <c r="B142" s="123"/>
      <c r="C142" s="124"/>
      <c r="D142" s="124"/>
      <c r="E142" s="124"/>
      <c r="F142" s="125"/>
      <c r="G142" s="124"/>
      <c r="H142" s="124"/>
      <c r="I142" s="124"/>
      <c r="J142" s="123"/>
      <c r="K142" s="125"/>
      <c r="L142" s="123"/>
      <c r="M142" s="126" t="str">
        <f aca="true">IF(OR(B142="",K142="Umgesetzt"),"",TODAY()-B142)</f>
        <v/>
      </c>
      <c r="N142" s="124"/>
    </row>
    <row r="143" customFormat="false" ht="15" hidden="false" customHeight="false" outlineLevel="0" collapsed="false">
      <c r="A143" s="128" t="n">
        <v>134</v>
      </c>
      <c r="B143" s="123"/>
      <c r="C143" s="124"/>
      <c r="D143" s="124"/>
      <c r="E143" s="124"/>
      <c r="F143" s="125"/>
      <c r="G143" s="124"/>
      <c r="H143" s="124"/>
      <c r="I143" s="124"/>
      <c r="J143" s="123"/>
      <c r="K143" s="125"/>
      <c r="L143" s="123"/>
      <c r="M143" s="126" t="str">
        <f aca="true">IF(OR(B143="",K143="Umgesetzt"),"",TODAY()-B143)</f>
        <v/>
      </c>
      <c r="N143" s="124"/>
    </row>
    <row r="144" customFormat="false" ht="15" hidden="false" customHeight="false" outlineLevel="0" collapsed="false">
      <c r="A144" s="128" t="n">
        <v>135</v>
      </c>
      <c r="B144" s="123"/>
      <c r="C144" s="124"/>
      <c r="D144" s="124"/>
      <c r="E144" s="124"/>
      <c r="F144" s="125"/>
      <c r="G144" s="124"/>
      <c r="H144" s="124"/>
      <c r="I144" s="124"/>
      <c r="J144" s="123"/>
      <c r="K144" s="125"/>
      <c r="L144" s="123"/>
      <c r="M144" s="126" t="str">
        <f aca="true">IF(OR(B144="",K144="Umgesetzt"),"",TODAY()-B144)</f>
        <v/>
      </c>
      <c r="N144" s="124"/>
    </row>
    <row r="145" customFormat="false" ht="15" hidden="false" customHeight="false" outlineLevel="0" collapsed="false">
      <c r="A145" s="128" t="n">
        <v>136</v>
      </c>
      <c r="B145" s="123"/>
      <c r="C145" s="124"/>
      <c r="D145" s="124"/>
      <c r="E145" s="124"/>
      <c r="F145" s="125"/>
      <c r="G145" s="124"/>
      <c r="H145" s="124"/>
      <c r="I145" s="124"/>
      <c r="J145" s="123"/>
      <c r="K145" s="125"/>
      <c r="L145" s="123"/>
      <c r="M145" s="126" t="str">
        <f aca="true">IF(OR(B145="",K145="Umgesetzt"),"",TODAY()-B145)</f>
        <v/>
      </c>
      <c r="N145" s="124"/>
    </row>
    <row r="146" customFormat="false" ht="15" hidden="false" customHeight="false" outlineLevel="0" collapsed="false">
      <c r="A146" s="128" t="n">
        <v>137</v>
      </c>
      <c r="B146" s="123"/>
      <c r="C146" s="124"/>
      <c r="D146" s="124"/>
      <c r="E146" s="124"/>
      <c r="F146" s="125"/>
      <c r="G146" s="124"/>
      <c r="H146" s="124"/>
      <c r="I146" s="124"/>
      <c r="J146" s="123"/>
      <c r="K146" s="125"/>
      <c r="L146" s="123"/>
      <c r="M146" s="126" t="str">
        <f aca="true">IF(OR(B146="",K146="Umgesetzt"),"",TODAY()-B146)</f>
        <v/>
      </c>
      <c r="N146" s="124"/>
    </row>
    <row r="147" customFormat="false" ht="15" hidden="false" customHeight="false" outlineLevel="0" collapsed="false">
      <c r="A147" s="128" t="n">
        <v>138</v>
      </c>
      <c r="B147" s="123"/>
      <c r="C147" s="124"/>
      <c r="D147" s="124"/>
      <c r="E147" s="124"/>
      <c r="F147" s="125"/>
      <c r="G147" s="124"/>
      <c r="H147" s="124"/>
      <c r="I147" s="124"/>
      <c r="J147" s="123"/>
      <c r="K147" s="125"/>
      <c r="L147" s="123"/>
      <c r="M147" s="126" t="str">
        <f aca="true">IF(OR(B147="",K147="Umgesetzt"),"",TODAY()-B147)</f>
        <v/>
      </c>
      <c r="N147" s="124"/>
    </row>
    <row r="148" customFormat="false" ht="15" hidden="false" customHeight="false" outlineLevel="0" collapsed="false">
      <c r="A148" s="128" t="n">
        <v>139</v>
      </c>
      <c r="B148" s="123"/>
      <c r="C148" s="124"/>
      <c r="D148" s="124"/>
      <c r="E148" s="124"/>
      <c r="F148" s="125"/>
      <c r="G148" s="124"/>
      <c r="H148" s="124"/>
      <c r="I148" s="124"/>
      <c r="J148" s="123"/>
      <c r="K148" s="125"/>
      <c r="L148" s="123"/>
      <c r="M148" s="126" t="str">
        <f aca="true">IF(OR(B148="",K148="Umgesetzt"),"",TODAY()-B148)</f>
        <v/>
      </c>
      <c r="N148" s="124"/>
    </row>
    <row r="149" customFormat="false" ht="15" hidden="false" customHeight="false" outlineLevel="0" collapsed="false">
      <c r="A149" s="128" t="n">
        <v>140</v>
      </c>
      <c r="B149" s="123"/>
      <c r="C149" s="124"/>
      <c r="D149" s="124"/>
      <c r="E149" s="124"/>
      <c r="F149" s="125"/>
      <c r="G149" s="124"/>
      <c r="H149" s="124"/>
      <c r="I149" s="124"/>
      <c r="J149" s="123"/>
      <c r="K149" s="125"/>
      <c r="L149" s="123"/>
      <c r="M149" s="126" t="str">
        <f aca="true">IF(OR(B149="",K149="Umgesetzt"),"",TODAY()-B149)</f>
        <v/>
      </c>
      <c r="N149" s="124"/>
    </row>
    <row r="150" customFormat="false" ht="15" hidden="false" customHeight="false" outlineLevel="0" collapsed="false">
      <c r="A150" s="128" t="n">
        <v>141</v>
      </c>
      <c r="B150" s="123"/>
      <c r="C150" s="124"/>
      <c r="D150" s="124"/>
      <c r="E150" s="124"/>
      <c r="F150" s="125"/>
      <c r="G150" s="124"/>
      <c r="H150" s="124"/>
      <c r="I150" s="124"/>
      <c r="J150" s="123"/>
      <c r="K150" s="125"/>
      <c r="L150" s="123"/>
      <c r="M150" s="126" t="str">
        <f aca="true">IF(OR(B150="",K150="Umgesetzt"),"",TODAY()-B150)</f>
        <v/>
      </c>
      <c r="N150" s="124"/>
    </row>
    <row r="151" customFormat="false" ht="15" hidden="false" customHeight="false" outlineLevel="0" collapsed="false">
      <c r="A151" s="128" t="n">
        <v>142</v>
      </c>
      <c r="B151" s="123"/>
      <c r="C151" s="124"/>
      <c r="D151" s="124"/>
      <c r="E151" s="124"/>
      <c r="F151" s="125"/>
      <c r="G151" s="124"/>
      <c r="H151" s="124"/>
      <c r="I151" s="124"/>
      <c r="J151" s="123"/>
      <c r="K151" s="125"/>
      <c r="L151" s="123"/>
      <c r="M151" s="126" t="str">
        <f aca="true">IF(OR(B151="",K151="Umgesetzt"),"",TODAY()-B151)</f>
        <v/>
      </c>
      <c r="N151" s="124"/>
    </row>
    <row r="152" customFormat="false" ht="15" hidden="false" customHeight="false" outlineLevel="0" collapsed="false">
      <c r="A152" s="128" t="n">
        <v>143</v>
      </c>
      <c r="B152" s="123"/>
      <c r="C152" s="124"/>
      <c r="D152" s="124"/>
      <c r="E152" s="124"/>
      <c r="F152" s="125"/>
      <c r="G152" s="124"/>
      <c r="H152" s="124"/>
      <c r="I152" s="124"/>
      <c r="J152" s="123"/>
      <c r="K152" s="125"/>
      <c r="L152" s="123"/>
      <c r="M152" s="126" t="str">
        <f aca="true">IF(OR(B152="",K152="Umgesetzt"),"",TODAY()-B152)</f>
        <v/>
      </c>
      <c r="N152" s="124"/>
    </row>
    <row r="153" customFormat="false" ht="15" hidden="false" customHeight="false" outlineLevel="0" collapsed="false">
      <c r="A153" s="128" t="n">
        <v>144</v>
      </c>
      <c r="B153" s="123"/>
      <c r="C153" s="124"/>
      <c r="D153" s="124"/>
      <c r="E153" s="124"/>
      <c r="F153" s="125"/>
      <c r="G153" s="124"/>
      <c r="H153" s="124"/>
      <c r="I153" s="124"/>
      <c r="J153" s="123"/>
      <c r="K153" s="125"/>
      <c r="L153" s="123"/>
      <c r="M153" s="126" t="str">
        <f aca="true">IF(OR(B153="",K153="Umgesetzt"),"",TODAY()-B153)</f>
        <v/>
      </c>
      <c r="N153" s="124"/>
    </row>
    <row r="154" customFormat="false" ht="15" hidden="false" customHeight="false" outlineLevel="0" collapsed="false">
      <c r="A154" s="128" t="n">
        <v>145</v>
      </c>
      <c r="B154" s="123"/>
      <c r="C154" s="124"/>
      <c r="D154" s="124"/>
      <c r="E154" s="124"/>
      <c r="F154" s="125"/>
      <c r="G154" s="124"/>
      <c r="H154" s="124"/>
      <c r="I154" s="124"/>
      <c r="J154" s="123"/>
      <c r="K154" s="125"/>
      <c r="L154" s="123"/>
      <c r="M154" s="126" t="str">
        <f aca="true">IF(OR(B154="",K154="Umgesetzt"),"",TODAY()-B154)</f>
        <v/>
      </c>
      <c r="N154" s="124"/>
    </row>
    <row r="155" customFormat="false" ht="15" hidden="false" customHeight="false" outlineLevel="0" collapsed="false">
      <c r="A155" s="128" t="n">
        <v>146</v>
      </c>
      <c r="B155" s="123"/>
      <c r="C155" s="124"/>
      <c r="D155" s="124"/>
      <c r="E155" s="124"/>
      <c r="F155" s="125"/>
      <c r="G155" s="124"/>
      <c r="H155" s="124"/>
      <c r="I155" s="124"/>
      <c r="J155" s="123"/>
      <c r="K155" s="125"/>
      <c r="L155" s="123"/>
      <c r="M155" s="126" t="str">
        <f aca="true">IF(OR(B155="",K155="Umgesetzt"),"",TODAY()-B155)</f>
        <v/>
      </c>
      <c r="N155" s="124"/>
    </row>
    <row r="156" customFormat="false" ht="15" hidden="false" customHeight="false" outlineLevel="0" collapsed="false">
      <c r="A156" s="128" t="n">
        <v>147</v>
      </c>
      <c r="B156" s="123"/>
      <c r="C156" s="124"/>
      <c r="D156" s="124"/>
      <c r="E156" s="124"/>
      <c r="F156" s="125"/>
      <c r="G156" s="124"/>
      <c r="H156" s="124"/>
      <c r="I156" s="124"/>
      <c r="J156" s="123"/>
      <c r="K156" s="125"/>
      <c r="L156" s="123"/>
      <c r="M156" s="126" t="str">
        <f aca="true">IF(OR(B156="",K156="Umgesetzt"),"",TODAY()-B156)</f>
        <v/>
      </c>
      <c r="N156" s="124"/>
    </row>
    <row r="157" customFormat="false" ht="15" hidden="false" customHeight="false" outlineLevel="0" collapsed="false">
      <c r="A157" s="128" t="n">
        <v>148</v>
      </c>
      <c r="B157" s="123"/>
      <c r="C157" s="124"/>
      <c r="D157" s="124"/>
      <c r="E157" s="124"/>
      <c r="F157" s="125"/>
      <c r="G157" s="124"/>
      <c r="H157" s="124"/>
      <c r="I157" s="124"/>
      <c r="J157" s="123"/>
      <c r="K157" s="125"/>
      <c r="L157" s="123"/>
      <c r="M157" s="126" t="str">
        <f aca="true">IF(OR(B157="",K157="Umgesetzt"),"",TODAY()-B157)</f>
        <v/>
      </c>
      <c r="N157" s="124"/>
    </row>
    <row r="158" customFormat="false" ht="15" hidden="false" customHeight="false" outlineLevel="0" collapsed="false">
      <c r="A158" s="128" t="n">
        <v>149</v>
      </c>
      <c r="B158" s="123"/>
      <c r="C158" s="124"/>
      <c r="D158" s="124"/>
      <c r="E158" s="124"/>
      <c r="F158" s="125"/>
      <c r="G158" s="124"/>
      <c r="H158" s="124"/>
      <c r="I158" s="124"/>
      <c r="J158" s="123"/>
      <c r="K158" s="125"/>
      <c r="L158" s="123"/>
      <c r="M158" s="126" t="str">
        <f aca="true">IF(OR(B158="",K158="Umgesetzt"),"",TODAY()-B158)</f>
        <v/>
      </c>
      <c r="N158" s="124"/>
    </row>
    <row r="159" customFormat="false" ht="15" hidden="false" customHeight="false" outlineLevel="0" collapsed="false">
      <c r="A159" s="128" t="n">
        <v>150</v>
      </c>
      <c r="B159" s="123"/>
      <c r="C159" s="124"/>
      <c r="D159" s="124"/>
      <c r="E159" s="124"/>
      <c r="F159" s="125"/>
      <c r="G159" s="124"/>
      <c r="H159" s="124"/>
      <c r="I159" s="124"/>
      <c r="J159" s="123"/>
      <c r="K159" s="125"/>
      <c r="L159" s="123"/>
      <c r="M159" s="126" t="str">
        <f aca="true">IF(OR(B159="",K159="Umgesetzt"),"",TODAY()-B159)</f>
        <v/>
      </c>
      <c r="N159" s="124"/>
    </row>
    <row r="160" customFormat="false" ht="15" hidden="false" customHeight="false" outlineLevel="0" collapsed="false">
      <c r="A160" s="128" t="n">
        <v>151</v>
      </c>
      <c r="B160" s="123"/>
      <c r="C160" s="124"/>
      <c r="D160" s="124"/>
      <c r="E160" s="124"/>
      <c r="F160" s="125"/>
      <c r="G160" s="124"/>
      <c r="H160" s="124"/>
      <c r="I160" s="124"/>
      <c r="J160" s="123"/>
      <c r="K160" s="125"/>
      <c r="L160" s="123"/>
      <c r="M160" s="126" t="str">
        <f aca="true">IF(OR(B160="",K160="Umgesetzt"),"",TODAY()-B160)</f>
        <v/>
      </c>
      <c r="N160" s="124"/>
    </row>
    <row r="161" customFormat="false" ht="15" hidden="false" customHeight="false" outlineLevel="0" collapsed="false">
      <c r="A161" s="128" t="n">
        <v>152</v>
      </c>
      <c r="B161" s="123"/>
      <c r="C161" s="124"/>
      <c r="D161" s="124"/>
      <c r="E161" s="124"/>
      <c r="F161" s="125"/>
      <c r="G161" s="124"/>
      <c r="H161" s="124"/>
      <c r="I161" s="124"/>
      <c r="J161" s="123"/>
      <c r="K161" s="125"/>
      <c r="L161" s="123"/>
      <c r="M161" s="126" t="str">
        <f aca="true">IF(OR(B161="",K161="Umgesetzt"),"",TODAY()-B161)</f>
        <v/>
      </c>
      <c r="N161" s="124"/>
    </row>
    <row r="162" customFormat="false" ht="15" hidden="false" customHeight="false" outlineLevel="0" collapsed="false">
      <c r="A162" s="128" t="n">
        <v>153</v>
      </c>
      <c r="B162" s="123"/>
      <c r="C162" s="124"/>
      <c r="D162" s="124"/>
      <c r="E162" s="124"/>
      <c r="F162" s="125"/>
      <c r="G162" s="124"/>
      <c r="H162" s="124"/>
      <c r="I162" s="124"/>
      <c r="J162" s="123"/>
      <c r="K162" s="125"/>
      <c r="L162" s="123"/>
      <c r="M162" s="126" t="str">
        <f aca="true">IF(OR(B162="",K162="Umgesetzt"),"",TODAY()-B162)</f>
        <v/>
      </c>
      <c r="N162" s="124"/>
    </row>
    <row r="163" customFormat="false" ht="15" hidden="false" customHeight="false" outlineLevel="0" collapsed="false">
      <c r="A163" s="128" t="n">
        <v>154</v>
      </c>
      <c r="B163" s="123"/>
      <c r="C163" s="124"/>
      <c r="D163" s="124"/>
      <c r="E163" s="124"/>
      <c r="F163" s="125"/>
      <c r="G163" s="124"/>
      <c r="H163" s="124"/>
      <c r="I163" s="124"/>
      <c r="J163" s="123"/>
      <c r="K163" s="125"/>
      <c r="L163" s="123"/>
      <c r="M163" s="126" t="str">
        <f aca="true">IF(OR(B163="",K163="Umgesetzt"),"",TODAY()-B163)</f>
        <v/>
      </c>
      <c r="N163" s="124"/>
    </row>
    <row r="164" customFormat="false" ht="15" hidden="false" customHeight="false" outlineLevel="0" collapsed="false">
      <c r="A164" s="128" t="n">
        <v>155</v>
      </c>
      <c r="B164" s="123"/>
      <c r="C164" s="124"/>
      <c r="D164" s="124"/>
      <c r="E164" s="124"/>
      <c r="F164" s="125"/>
      <c r="G164" s="124"/>
      <c r="H164" s="124"/>
      <c r="I164" s="124"/>
      <c r="J164" s="123"/>
      <c r="K164" s="125"/>
      <c r="L164" s="123"/>
      <c r="M164" s="126" t="str">
        <f aca="true">IF(OR(B164="",K164="Umgesetzt"),"",TODAY()-B164)</f>
        <v/>
      </c>
      <c r="N164" s="124"/>
    </row>
    <row r="165" customFormat="false" ht="15" hidden="false" customHeight="false" outlineLevel="0" collapsed="false">
      <c r="A165" s="128" t="n">
        <v>156</v>
      </c>
      <c r="B165" s="123"/>
      <c r="C165" s="124"/>
      <c r="D165" s="124"/>
      <c r="E165" s="124"/>
      <c r="F165" s="125"/>
      <c r="G165" s="124"/>
      <c r="H165" s="124"/>
      <c r="I165" s="124"/>
      <c r="J165" s="123"/>
      <c r="K165" s="125"/>
      <c r="L165" s="123"/>
      <c r="M165" s="126" t="str">
        <f aca="true">IF(OR(B165="",K165="Umgesetzt"),"",TODAY()-B165)</f>
        <v/>
      </c>
      <c r="N165" s="124"/>
    </row>
    <row r="166" customFormat="false" ht="15" hidden="false" customHeight="false" outlineLevel="0" collapsed="false">
      <c r="A166" s="128" t="n">
        <v>157</v>
      </c>
      <c r="B166" s="123"/>
      <c r="C166" s="124"/>
      <c r="D166" s="124"/>
      <c r="E166" s="124"/>
      <c r="F166" s="125"/>
      <c r="G166" s="124"/>
      <c r="H166" s="124"/>
      <c r="I166" s="124"/>
      <c r="J166" s="123"/>
      <c r="K166" s="125"/>
      <c r="L166" s="123"/>
      <c r="M166" s="126" t="str">
        <f aca="true">IF(OR(B166="",K166="Umgesetzt"),"",TODAY()-B166)</f>
        <v/>
      </c>
      <c r="N166" s="124"/>
    </row>
    <row r="167" customFormat="false" ht="15" hidden="false" customHeight="false" outlineLevel="0" collapsed="false">
      <c r="A167" s="128" t="n">
        <v>158</v>
      </c>
      <c r="B167" s="123"/>
      <c r="C167" s="124"/>
      <c r="D167" s="124"/>
      <c r="E167" s="124"/>
      <c r="F167" s="125"/>
      <c r="G167" s="124"/>
      <c r="H167" s="124"/>
      <c r="I167" s="124"/>
      <c r="J167" s="123"/>
      <c r="K167" s="125"/>
      <c r="L167" s="123"/>
      <c r="M167" s="126" t="str">
        <f aca="true">IF(OR(B167="",K167="Umgesetzt"),"",TODAY()-B167)</f>
        <v/>
      </c>
      <c r="N167" s="124"/>
    </row>
    <row r="168" customFormat="false" ht="15" hidden="false" customHeight="false" outlineLevel="0" collapsed="false">
      <c r="A168" s="128" t="n">
        <v>159</v>
      </c>
      <c r="B168" s="123"/>
      <c r="C168" s="124"/>
      <c r="D168" s="124"/>
      <c r="E168" s="124"/>
      <c r="F168" s="125"/>
      <c r="G168" s="124"/>
      <c r="H168" s="124"/>
      <c r="I168" s="124"/>
      <c r="J168" s="123"/>
      <c r="K168" s="125"/>
      <c r="L168" s="123"/>
      <c r="M168" s="126" t="str">
        <f aca="true">IF(OR(B168="",K168="Umgesetzt"),"",TODAY()-B168)</f>
        <v/>
      </c>
      <c r="N168" s="124"/>
    </row>
    <row r="169" customFormat="false" ht="15" hidden="false" customHeight="false" outlineLevel="0" collapsed="false">
      <c r="A169" s="128" t="n">
        <v>160</v>
      </c>
      <c r="B169" s="123"/>
      <c r="C169" s="124"/>
      <c r="D169" s="124"/>
      <c r="E169" s="124"/>
      <c r="F169" s="125"/>
      <c r="G169" s="124"/>
      <c r="H169" s="124"/>
      <c r="I169" s="124"/>
      <c r="J169" s="123"/>
      <c r="K169" s="125"/>
      <c r="L169" s="123"/>
      <c r="M169" s="126" t="str">
        <f aca="true">IF(OR(B169="",K169="Umgesetzt"),"",TODAY()-B169)</f>
        <v/>
      </c>
      <c r="N169" s="124"/>
    </row>
    <row r="170" customFormat="false" ht="15" hidden="false" customHeight="false" outlineLevel="0" collapsed="false">
      <c r="A170" s="128" t="n">
        <v>161</v>
      </c>
      <c r="B170" s="123"/>
      <c r="C170" s="124"/>
      <c r="D170" s="124"/>
      <c r="E170" s="124"/>
      <c r="F170" s="125"/>
      <c r="G170" s="124"/>
      <c r="H170" s="124"/>
      <c r="I170" s="124"/>
      <c r="J170" s="123"/>
      <c r="K170" s="125"/>
      <c r="L170" s="123"/>
      <c r="M170" s="126" t="str">
        <f aca="true">IF(OR(B170="",K170="Umgesetzt"),"",TODAY()-B170)</f>
        <v/>
      </c>
      <c r="N170" s="124"/>
    </row>
    <row r="171" customFormat="false" ht="15" hidden="false" customHeight="false" outlineLevel="0" collapsed="false">
      <c r="A171" s="128" t="n">
        <v>162</v>
      </c>
      <c r="B171" s="123"/>
      <c r="C171" s="124"/>
      <c r="D171" s="124"/>
      <c r="E171" s="124"/>
      <c r="F171" s="125"/>
      <c r="G171" s="124"/>
      <c r="H171" s="124"/>
      <c r="I171" s="124"/>
      <c r="J171" s="123"/>
      <c r="K171" s="125"/>
      <c r="L171" s="123"/>
      <c r="M171" s="126" t="str">
        <f aca="true">IF(OR(B171="",K171="Umgesetzt"),"",TODAY()-B171)</f>
        <v/>
      </c>
      <c r="N171" s="124"/>
    </row>
    <row r="172" customFormat="false" ht="15" hidden="false" customHeight="false" outlineLevel="0" collapsed="false">
      <c r="A172" s="128" t="n">
        <v>163</v>
      </c>
      <c r="B172" s="123"/>
      <c r="C172" s="124"/>
      <c r="D172" s="124"/>
      <c r="E172" s="124"/>
      <c r="F172" s="125"/>
      <c r="G172" s="124"/>
      <c r="H172" s="124"/>
      <c r="I172" s="124"/>
      <c r="J172" s="123"/>
      <c r="K172" s="125"/>
      <c r="L172" s="123"/>
      <c r="M172" s="126" t="str">
        <f aca="true">IF(OR(B172="",K172="Umgesetzt"),"",TODAY()-B172)</f>
        <v/>
      </c>
      <c r="N172" s="124"/>
    </row>
    <row r="173" customFormat="false" ht="15" hidden="false" customHeight="false" outlineLevel="0" collapsed="false">
      <c r="A173" s="128" t="n">
        <v>164</v>
      </c>
      <c r="B173" s="123"/>
      <c r="C173" s="124"/>
      <c r="D173" s="124"/>
      <c r="E173" s="124"/>
      <c r="F173" s="125"/>
      <c r="G173" s="124"/>
      <c r="H173" s="124"/>
      <c r="I173" s="124"/>
      <c r="J173" s="123"/>
      <c r="K173" s="125"/>
      <c r="L173" s="123"/>
      <c r="M173" s="126" t="str">
        <f aca="true">IF(OR(B173="",K173="Umgesetzt"),"",TODAY()-B173)</f>
        <v/>
      </c>
      <c r="N173" s="124"/>
    </row>
    <row r="174" customFormat="false" ht="15" hidden="false" customHeight="false" outlineLevel="0" collapsed="false">
      <c r="A174" s="128" t="n">
        <v>165</v>
      </c>
      <c r="B174" s="123"/>
      <c r="C174" s="124"/>
      <c r="D174" s="124"/>
      <c r="E174" s="124"/>
      <c r="F174" s="125"/>
      <c r="G174" s="124"/>
      <c r="H174" s="124"/>
      <c r="I174" s="124"/>
      <c r="J174" s="123"/>
      <c r="K174" s="125"/>
      <c r="L174" s="123"/>
      <c r="M174" s="126" t="str">
        <f aca="true">IF(OR(B174="",K174="Umgesetzt"),"",TODAY()-B174)</f>
        <v/>
      </c>
      <c r="N174" s="124"/>
    </row>
    <row r="175" customFormat="false" ht="15" hidden="false" customHeight="false" outlineLevel="0" collapsed="false">
      <c r="A175" s="128" t="n">
        <v>166</v>
      </c>
      <c r="B175" s="123"/>
      <c r="C175" s="124"/>
      <c r="D175" s="124"/>
      <c r="E175" s="124"/>
      <c r="F175" s="125"/>
      <c r="G175" s="124"/>
      <c r="H175" s="124"/>
      <c r="I175" s="124"/>
      <c r="J175" s="123"/>
      <c r="K175" s="125"/>
      <c r="L175" s="123"/>
      <c r="M175" s="126" t="str">
        <f aca="true">IF(OR(B175="",K175="Umgesetzt"),"",TODAY()-B175)</f>
        <v/>
      </c>
      <c r="N175" s="124"/>
    </row>
    <row r="176" customFormat="false" ht="15" hidden="false" customHeight="false" outlineLevel="0" collapsed="false">
      <c r="A176" s="128" t="n">
        <v>167</v>
      </c>
      <c r="B176" s="123"/>
      <c r="C176" s="124"/>
      <c r="D176" s="124"/>
      <c r="E176" s="124"/>
      <c r="F176" s="125"/>
      <c r="G176" s="124"/>
      <c r="H176" s="124"/>
      <c r="I176" s="124"/>
      <c r="J176" s="123"/>
      <c r="K176" s="125"/>
      <c r="L176" s="123"/>
      <c r="M176" s="126" t="str">
        <f aca="true">IF(OR(B176="",K176="Umgesetzt"),"",TODAY()-B176)</f>
        <v/>
      </c>
      <c r="N176" s="124"/>
    </row>
    <row r="177" customFormat="false" ht="15" hidden="false" customHeight="false" outlineLevel="0" collapsed="false">
      <c r="A177" s="128" t="n">
        <v>168</v>
      </c>
      <c r="B177" s="123"/>
      <c r="C177" s="124"/>
      <c r="D177" s="124"/>
      <c r="E177" s="124"/>
      <c r="F177" s="125"/>
      <c r="G177" s="124"/>
      <c r="H177" s="124"/>
      <c r="I177" s="124"/>
      <c r="J177" s="123"/>
      <c r="K177" s="125"/>
      <c r="L177" s="123"/>
      <c r="M177" s="126" t="str">
        <f aca="true">IF(OR(B177="",K177="Umgesetzt"),"",TODAY()-B177)</f>
        <v/>
      </c>
      <c r="N177" s="124"/>
    </row>
    <row r="178" customFormat="false" ht="15" hidden="false" customHeight="false" outlineLevel="0" collapsed="false">
      <c r="A178" s="128" t="n">
        <v>169</v>
      </c>
      <c r="B178" s="123"/>
      <c r="C178" s="124"/>
      <c r="D178" s="124"/>
      <c r="E178" s="124"/>
      <c r="F178" s="125"/>
      <c r="G178" s="124"/>
      <c r="H178" s="124"/>
      <c r="I178" s="124"/>
      <c r="J178" s="123"/>
      <c r="K178" s="125"/>
      <c r="L178" s="123"/>
      <c r="M178" s="126" t="str">
        <f aca="true">IF(OR(B178="",K178="Umgesetzt"),"",TODAY()-B178)</f>
        <v/>
      </c>
      <c r="N178" s="124"/>
    </row>
    <row r="179" customFormat="false" ht="15" hidden="false" customHeight="false" outlineLevel="0" collapsed="false">
      <c r="A179" s="128" t="n">
        <v>170</v>
      </c>
      <c r="B179" s="123"/>
      <c r="C179" s="124"/>
      <c r="D179" s="124"/>
      <c r="E179" s="124"/>
      <c r="F179" s="125"/>
      <c r="G179" s="124"/>
      <c r="H179" s="124"/>
      <c r="I179" s="124"/>
      <c r="J179" s="123"/>
      <c r="K179" s="125"/>
      <c r="L179" s="123"/>
      <c r="M179" s="126" t="str">
        <f aca="true">IF(OR(B179="",K179="Umgesetzt"),"",TODAY()-B179)</f>
        <v/>
      </c>
      <c r="N179" s="124"/>
    </row>
    <row r="180" customFormat="false" ht="15" hidden="false" customHeight="false" outlineLevel="0" collapsed="false">
      <c r="A180" s="128" t="n">
        <v>171</v>
      </c>
      <c r="B180" s="123"/>
      <c r="C180" s="124"/>
      <c r="D180" s="124"/>
      <c r="E180" s="124"/>
      <c r="F180" s="125"/>
      <c r="G180" s="124"/>
      <c r="H180" s="124"/>
      <c r="I180" s="124"/>
      <c r="J180" s="123"/>
      <c r="K180" s="125"/>
      <c r="L180" s="123"/>
      <c r="M180" s="126" t="str">
        <f aca="true">IF(OR(B180="",K180="Umgesetzt"),"",TODAY()-B180)</f>
        <v/>
      </c>
      <c r="N180" s="124"/>
    </row>
    <row r="181" customFormat="false" ht="15" hidden="false" customHeight="false" outlineLevel="0" collapsed="false">
      <c r="A181" s="128" t="n">
        <v>172</v>
      </c>
      <c r="B181" s="123"/>
      <c r="C181" s="124"/>
      <c r="D181" s="124"/>
      <c r="E181" s="124"/>
      <c r="F181" s="125"/>
      <c r="G181" s="124"/>
      <c r="H181" s="124"/>
      <c r="I181" s="124"/>
      <c r="J181" s="123"/>
      <c r="K181" s="125"/>
      <c r="L181" s="123"/>
      <c r="M181" s="126" t="str">
        <f aca="true">IF(OR(B181="",K181="Umgesetzt"),"",TODAY()-B181)</f>
        <v/>
      </c>
      <c r="N181" s="124"/>
    </row>
    <row r="182" customFormat="false" ht="15" hidden="false" customHeight="false" outlineLevel="0" collapsed="false">
      <c r="A182" s="128" t="n">
        <v>173</v>
      </c>
      <c r="B182" s="123"/>
      <c r="C182" s="124"/>
      <c r="D182" s="124"/>
      <c r="E182" s="124"/>
      <c r="F182" s="125"/>
      <c r="G182" s="124"/>
      <c r="H182" s="124"/>
      <c r="I182" s="124"/>
      <c r="J182" s="123"/>
      <c r="K182" s="125"/>
      <c r="L182" s="123"/>
      <c r="M182" s="126" t="str">
        <f aca="true">IF(OR(B182="",K182="Umgesetzt"),"",TODAY()-B182)</f>
        <v/>
      </c>
      <c r="N182" s="124"/>
    </row>
    <row r="183" customFormat="false" ht="15" hidden="false" customHeight="false" outlineLevel="0" collapsed="false">
      <c r="A183" s="128" t="n">
        <v>174</v>
      </c>
      <c r="B183" s="123"/>
      <c r="C183" s="124"/>
      <c r="D183" s="124"/>
      <c r="E183" s="124"/>
      <c r="F183" s="125"/>
      <c r="G183" s="124"/>
      <c r="H183" s="124"/>
      <c r="I183" s="124"/>
      <c r="J183" s="123"/>
      <c r="K183" s="125"/>
      <c r="L183" s="123"/>
      <c r="M183" s="126" t="str">
        <f aca="true">IF(OR(B183="",K183="Umgesetzt"),"",TODAY()-B183)</f>
        <v/>
      </c>
      <c r="N183" s="124"/>
    </row>
    <row r="184" customFormat="false" ht="15" hidden="false" customHeight="false" outlineLevel="0" collapsed="false">
      <c r="A184" s="128" t="n">
        <v>175</v>
      </c>
      <c r="B184" s="123"/>
      <c r="C184" s="124"/>
      <c r="D184" s="124"/>
      <c r="E184" s="124"/>
      <c r="F184" s="125"/>
      <c r="G184" s="124"/>
      <c r="H184" s="124"/>
      <c r="I184" s="124"/>
      <c r="J184" s="123"/>
      <c r="K184" s="125"/>
      <c r="L184" s="123"/>
      <c r="M184" s="126" t="str">
        <f aca="true">IF(OR(B184="",K184="Umgesetzt"),"",TODAY()-B184)</f>
        <v/>
      </c>
      <c r="N184" s="124"/>
    </row>
    <row r="185" customFormat="false" ht="15" hidden="false" customHeight="false" outlineLevel="0" collapsed="false">
      <c r="A185" s="128" t="n">
        <v>176</v>
      </c>
      <c r="B185" s="123"/>
      <c r="C185" s="124"/>
      <c r="D185" s="124"/>
      <c r="E185" s="124"/>
      <c r="F185" s="125"/>
      <c r="G185" s="124"/>
      <c r="H185" s="124"/>
      <c r="I185" s="124"/>
      <c r="J185" s="123"/>
      <c r="K185" s="125"/>
      <c r="L185" s="123"/>
      <c r="M185" s="126" t="str">
        <f aca="true">IF(OR(B185="",K185="Umgesetzt"),"",TODAY()-B185)</f>
        <v/>
      </c>
      <c r="N185" s="124"/>
    </row>
    <row r="186" customFormat="false" ht="15" hidden="false" customHeight="false" outlineLevel="0" collapsed="false">
      <c r="A186" s="128" t="n">
        <v>177</v>
      </c>
      <c r="B186" s="123"/>
      <c r="C186" s="124"/>
      <c r="D186" s="124"/>
      <c r="E186" s="124"/>
      <c r="F186" s="125"/>
      <c r="G186" s="124"/>
      <c r="H186" s="124"/>
      <c r="I186" s="124"/>
      <c r="J186" s="123"/>
      <c r="K186" s="125"/>
      <c r="L186" s="123"/>
      <c r="M186" s="126" t="str">
        <f aca="true">IF(OR(B186="",K186="Umgesetzt"),"",TODAY()-B186)</f>
        <v/>
      </c>
      <c r="N186" s="124"/>
    </row>
    <row r="187" customFormat="false" ht="15" hidden="false" customHeight="false" outlineLevel="0" collapsed="false">
      <c r="A187" s="128" t="n">
        <v>178</v>
      </c>
      <c r="B187" s="123"/>
      <c r="C187" s="124"/>
      <c r="D187" s="124"/>
      <c r="E187" s="124"/>
      <c r="F187" s="125"/>
      <c r="G187" s="124"/>
      <c r="H187" s="124"/>
      <c r="I187" s="124"/>
      <c r="J187" s="123"/>
      <c r="K187" s="125"/>
      <c r="L187" s="123"/>
      <c r="M187" s="126" t="str">
        <f aca="true">IF(OR(B187="",K187="Umgesetzt"),"",TODAY()-B187)</f>
        <v/>
      </c>
      <c r="N187" s="124"/>
    </row>
    <row r="188" customFormat="false" ht="15" hidden="false" customHeight="false" outlineLevel="0" collapsed="false">
      <c r="A188" s="128" t="n">
        <v>179</v>
      </c>
      <c r="B188" s="123"/>
      <c r="C188" s="124"/>
      <c r="D188" s="124"/>
      <c r="E188" s="124"/>
      <c r="F188" s="125"/>
      <c r="G188" s="124"/>
      <c r="H188" s="124"/>
      <c r="I188" s="124"/>
      <c r="J188" s="123"/>
      <c r="K188" s="125"/>
      <c r="L188" s="123"/>
      <c r="M188" s="126" t="str">
        <f aca="true">IF(OR(B188="",K188="Umgesetzt"),"",TODAY()-B188)</f>
        <v/>
      </c>
      <c r="N188" s="124"/>
    </row>
    <row r="189" customFormat="false" ht="15" hidden="false" customHeight="false" outlineLevel="0" collapsed="false">
      <c r="A189" s="128" t="n">
        <v>180</v>
      </c>
      <c r="B189" s="123"/>
      <c r="C189" s="124"/>
      <c r="D189" s="124"/>
      <c r="E189" s="124"/>
      <c r="F189" s="125"/>
      <c r="G189" s="124"/>
      <c r="H189" s="124"/>
      <c r="I189" s="124"/>
      <c r="J189" s="123"/>
      <c r="K189" s="125"/>
      <c r="L189" s="123"/>
      <c r="M189" s="126" t="str">
        <f aca="true">IF(OR(B189="",K189="Umgesetzt"),"",TODAY()-B189)</f>
        <v/>
      </c>
      <c r="N189" s="124"/>
    </row>
    <row r="190" customFormat="false" ht="15" hidden="false" customHeight="false" outlineLevel="0" collapsed="false">
      <c r="A190" s="128" t="n">
        <v>181</v>
      </c>
      <c r="B190" s="123"/>
      <c r="C190" s="124"/>
      <c r="D190" s="124"/>
      <c r="E190" s="124"/>
      <c r="F190" s="125"/>
      <c r="G190" s="124"/>
      <c r="H190" s="124"/>
      <c r="I190" s="124"/>
      <c r="J190" s="123"/>
      <c r="K190" s="125"/>
      <c r="L190" s="123"/>
      <c r="M190" s="126" t="str">
        <f aca="true">IF(OR(B190="",K190="Umgesetzt"),"",TODAY()-B190)</f>
        <v/>
      </c>
      <c r="N190" s="124"/>
    </row>
    <row r="191" customFormat="false" ht="15" hidden="false" customHeight="false" outlineLevel="0" collapsed="false">
      <c r="A191" s="128" t="n">
        <v>182</v>
      </c>
      <c r="B191" s="123"/>
      <c r="C191" s="124"/>
      <c r="D191" s="124"/>
      <c r="E191" s="124"/>
      <c r="F191" s="125"/>
      <c r="G191" s="124"/>
      <c r="H191" s="124"/>
      <c r="I191" s="124"/>
      <c r="J191" s="123"/>
      <c r="K191" s="125"/>
      <c r="L191" s="123"/>
      <c r="M191" s="126" t="str">
        <f aca="true">IF(OR(B191="",K191="Umgesetzt"),"",TODAY()-B191)</f>
        <v/>
      </c>
      <c r="N191" s="124"/>
    </row>
    <row r="192" customFormat="false" ht="15" hidden="false" customHeight="false" outlineLevel="0" collapsed="false">
      <c r="A192" s="128" t="n">
        <v>183</v>
      </c>
      <c r="B192" s="123"/>
      <c r="C192" s="124"/>
      <c r="D192" s="124"/>
      <c r="E192" s="124"/>
      <c r="F192" s="125"/>
      <c r="G192" s="124"/>
      <c r="H192" s="124"/>
      <c r="I192" s="124"/>
      <c r="J192" s="123"/>
      <c r="K192" s="125"/>
      <c r="L192" s="123"/>
      <c r="M192" s="126" t="str">
        <f aca="true">IF(OR(B192="",K192="Umgesetzt"),"",TODAY()-B192)</f>
        <v/>
      </c>
      <c r="N192" s="124"/>
    </row>
    <row r="193" customFormat="false" ht="15" hidden="false" customHeight="false" outlineLevel="0" collapsed="false">
      <c r="A193" s="128" t="n">
        <v>184</v>
      </c>
      <c r="B193" s="123"/>
      <c r="C193" s="124"/>
      <c r="D193" s="124"/>
      <c r="E193" s="124"/>
      <c r="F193" s="125"/>
      <c r="G193" s="124"/>
      <c r="H193" s="124"/>
      <c r="I193" s="124"/>
      <c r="J193" s="123"/>
      <c r="K193" s="125"/>
      <c r="L193" s="123"/>
      <c r="M193" s="126" t="str">
        <f aca="true">IF(OR(B193="",K193="Umgesetzt"),"",TODAY()-B193)</f>
        <v/>
      </c>
      <c r="N193" s="124"/>
    </row>
    <row r="194" customFormat="false" ht="15" hidden="false" customHeight="false" outlineLevel="0" collapsed="false">
      <c r="A194" s="128" t="n">
        <v>185</v>
      </c>
      <c r="B194" s="123"/>
      <c r="C194" s="124"/>
      <c r="D194" s="124"/>
      <c r="E194" s="124"/>
      <c r="F194" s="125"/>
      <c r="G194" s="124"/>
      <c r="H194" s="124"/>
      <c r="I194" s="124"/>
      <c r="J194" s="123"/>
      <c r="K194" s="125"/>
      <c r="L194" s="123"/>
      <c r="M194" s="126" t="str">
        <f aca="true">IF(OR(B194="",K194="Umgesetzt"),"",TODAY()-B194)</f>
        <v/>
      </c>
      <c r="N194" s="124"/>
    </row>
    <row r="195" customFormat="false" ht="15" hidden="false" customHeight="false" outlineLevel="0" collapsed="false">
      <c r="A195" s="128" t="n">
        <v>186</v>
      </c>
      <c r="B195" s="123"/>
      <c r="C195" s="124"/>
      <c r="D195" s="124"/>
      <c r="E195" s="124"/>
      <c r="F195" s="125"/>
      <c r="G195" s="124"/>
      <c r="H195" s="124"/>
      <c r="I195" s="124"/>
      <c r="J195" s="123"/>
      <c r="K195" s="125"/>
      <c r="L195" s="123"/>
      <c r="M195" s="126" t="str">
        <f aca="true">IF(OR(B195="",K195="Umgesetzt"),"",TODAY()-B195)</f>
        <v/>
      </c>
      <c r="N195" s="124"/>
    </row>
    <row r="196" customFormat="false" ht="15" hidden="false" customHeight="false" outlineLevel="0" collapsed="false">
      <c r="A196" s="128" t="n">
        <v>187</v>
      </c>
      <c r="B196" s="123"/>
      <c r="C196" s="124"/>
      <c r="D196" s="124"/>
      <c r="E196" s="124"/>
      <c r="F196" s="125"/>
      <c r="G196" s="124"/>
      <c r="H196" s="124"/>
      <c r="I196" s="124"/>
      <c r="J196" s="123"/>
      <c r="K196" s="125"/>
      <c r="L196" s="123"/>
      <c r="M196" s="126" t="str">
        <f aca="true">IF(OR(B196="",K196="Umgesetzt"),"",TODAY()-B196)</f>
        <v/>
      </c>
      <c r="N196" s="124"/>
    </row>
    <row r="197" customFormat="false" ht="15" hidden="false" customHeight="false" outlineLevel="0" collapsed="false">
      <c r="A197" s="128" t="n">
        <v>188</v>
      </c>
      <c r="B197" s="123"/>
      <c r="C197" s="124"/>
      <c r="D197" s="124"/>
      <c r="E197" s="124"/>
      <c r="F197" s="125"/>
      <c r="G197" s="124"/>
      <c r="H197" s="124"/>
      <c r="I197" s="124"/>
      <c r="J197" s="123"/>
      <c r="K197" s="125"/>
      <c r="L197" s="123"/>
      <c r="M197" s="126" t="str">
        <f aca="true">IF(OR(B197="",K197="Umgesetzt"),"",TODAY()-B197)</f>
        <v/>
      </c>
      <c r="N197" s="124"/>
    </row>
    <row r="198" customFormat="false" ht="15" hidden="false" customHeight="false" outlineLevel="0" collapsed="false">
      <c r="A198" s="128" t="n">
        <v>189</v>
      </c>
      <c r="B198" s="123"/>
      <c r="C198" s="124"/>
      <c r="D198" s="124"/>
      <c r="E198" s="124"/>
      <c r="F198" s="125"/>
      <c r="G198" s="124"/>
      <c r="H198" s="124"/>
      <c r="I198" s="124"/>
      <c r="J198" s="123"/>
      <c r="K198" s="125"/>
      <c r="L198" s="123"/>
      <c r="M198" s="126" t="str">
        <f aca="true">IF(OR(B198="",K198="Umgesetzt"),"",TODAY()-B198)</f>
        <v/>
      </c>
      <c r="N198" s="124"/>
    </row>
    <row r="199" customFormat="false" ht="15" hidden="false" customHeight="false" outlineLevel="0" collapsed="false">
      <c r="A199" s="128" t="n">
        <v>190</v>
      </c>
      <c r="B199" s="123"/>
      <c r="C199" s="124"/>
      <c r="D199" s="124"/>
      <c r="E199" s="124"/>
      <c r="F199" s="125"/>
      <c r="G199" s="124"/>
      <c r="H199" s="124"/>
      <c r="I199" s="124"/>
      <c r="J199" s="123"/>
      <c r="K199" s="125"/>
      <c r="L199" s="123"/>
      <c r="M199" s="126" t="str">
        <f aca="true">IF(OR(B199="",K199="Umgesetzt"),"",TODAY()-B199)</f>
        <v/>
      </c>
      <c r="N199" s="124"/>
    </row>
    <row r="200" customFormat="false" ht="15" hidden="false" customHeight="false" outlineLevel="0" collapsed="false">
      <c r="A200" s="128" t="n">
        <v>191</v>
      </c>
      <c r="B200" s="123"/>
      <c r="C200" s="124"/>
      <c r="D200" s="124"/>
      <c r="E200" s="124"/>
      <c r="F200" s="125"/>
      <c r="G200" s="124"/>
      <c r="H200" s="124"/>
      <c r="I200" s="124"/>
      <c r="J200" s="123"/>
      <c r="K200" s="125"/>
      <c r="L200" s="123"/>
      <c r="M200" s="126" t="str">
        <f aca="true">IF(OR(B200="",K200="Umgesetzt"),"",TODAY()-B200)</f>
        <v/>
      </c>
      <c r="N200" s="124"/>
    </row>
    <row r="201" customFormat="false" ht="15" hidden="false" customHeight="false" outlineLevel="0" collapsed="false">
      <c r="A201" s="128" t="n">
        <v>192</v>
      </c>
      <c r="B201" s="123"/>
      <c r="C201" s="124"/>
      <c r="D201" s="124"/>
      <c r="E201" s="124"/>
      <c r="F201" s="125"/>
      <c r="G201" s="124"/>
      <c r="H201" s="124"/>
      <c r="I201" s="124"/>
      <c r="J201" s="123"/>
      <c r="K201" s="125"/>
      <c r="L201" s="123"/>
      <c r="M201" s="126" t="str">
        <f aca="true">IF(OR(B201="",K201="Umgesetzt"),"",TODAY()-B201)</f>
        <v/>
      </c>
      <c r="N201" s="124"/>
    </row>
    <row r="202" customFormat="false" ht="15" hidden="false" customHeight="false" outlineLevel="0" collapsed="false">
      <c r="A202" s="128" t="n">
        <v>193</v>
      </c>
      <c r="B202" s="123"/>
      <c r="C202" s="124"/>
      <c r="D202" s="124"/>
      <c r="E202" s="124"/>
      <c r="F202" s="125"/>
      <c r="G202" s="124"/>
      <c r="H202" s="124"/>
      <c r="I202" s="124"/>
      <c r="J202" s="123"/>
      <c r="K202" s="125"/>
      <c r="L202" s="123"/>
      <c r="M202" s="126" t="str">
        <f aca="true">IF(OR(B202="",K202="Umgesetzt"),"",TODAY()-B202)</f>
        <v/>
      </c>
      <c r="N202" s="124"/>
    </row>
    <row r="203" customFormat="false" ht="15" hidden="false" customHeight="false" outlineLevel="0" collapsed="false">
      <c r="A203" s="128" t="n">
        <v>194</v>
      </c>
      <c r="B203" s="123"/>
      <c r="C203" s="124"/>
      <c r="D203" s="124"/>
      <c r="E203" s="124"/>
      <c r="F203" s="125"/>
      <c r="G203" s="124"/>
      <c r="H203" s="124"/>
      <c r="I203" s="124"/>
      <c r="J203" s="123"/>
      <c r="K203" s="125"/>
      <c r="L203" s="123"/>
      <c r="M203" s="126" t="str">
        <f aca="true">IF(OR(B203="",K203="Umgesetzt"),"",TODAY()-B203)</f>
        <v/>
      </c>
      <c r="N203" s="124"/>
    </row>
    <row r="204" customFormat="false" ht="15" hidden="false" customHeight="false" outlineLevel="0" collapsed="false">
      <c r="A204" s="128" t="n">
        <v>195</v>
      </c>
      <c r="B204" s="123"/>
      <c r="C204" s="124"/>
      <c r="D204" s="124"/>
      <c r="E204" s="124"/>
      <c r="F204" s="125"/>
      <c r="G204" s="124"/>
      <c r="H204" s="124"/>
      <c r="I204" s="124"/>
      <c r="J204" s="123"/>
      <c r="K204" s="125"/>
      <c r="L204" s="123"/>
      <c r="M204" s="126" t="str">
        <f aca="true">IF(OR(B204="",K204="Umgesetzt"),"",TODAY()-B204)</f>
        <v/>
      </c>
      <c r="N204" s="124"/>
    </row>
    <row r="205" customFormat="false" ht="15" hidden="false" customHeight="false" outlineLevel="0" collapsed="false">
      <c r="A205" s="128" t="n">
        <v>196</v>
      </c>
      <c r="B205" s="123"/>
      <c r="C205" s="124"/>
      <c r="D205" s="124"/>
      <c r="E205" s="124"/>
      <c r="F205" s="125"/>
      <c r="G205" s="124"/>
      <c r="H205" s="124"/>
      <c r="I205" s="124"/>
      <c r="J205" s="123"/>
      <c r="K205" s="125"/>
      <c r="L205" s="123"/>
      <c r="M205" s="126" t="str">
        <f aca="true">IF(OR(B205="",K205="Umgesetzt"),"",TODAY()-B205)</f>
        <v/>
      </c>
      <c r="N205" s="124"/>
    </row>
    <row r="206" customFormat="false" ht="15" hidden="false" customHeight="false" outlineLevel="0" collapsed="false">
      <c r="A206" s="128" t="n">
        <v>197</v>
      </c>
      <c r="B206" s="123"/>
      <c r="C206" s="124"/>
      <c r="D206" s="124"/>
      <c r="E206" s="124"/>
      <c r="F206" s="125"/>
      <c r="G206" s="124"/>
      <c r="H206" s="124"/>
      <c r="I206" s="124"/>
      <c r="J206" s="123"/>
      <c r="K206" s="125"/>
      <c r="L206" s="123"/>
      <c r="M206" s="126" t="str">
        <f aca="true">IF(OR(B206="",K206="Umgesetzt"),"",TODAY()-B206)</f>
        <v/>
      </c>
      <c r="N206" s="124"/>
    </row>
    <row r="207" customFormat="false" ht="15" hidden="false" customHeight="false" outlineLevel="0" collapsed="false">
      <c r="A207" s="128" t="n">
        <v>198</v>
      </c>
      <c r="B207" s="123"/>
      <c r="C207" s="124"/>
      <c r="D207" s="124"/>
      <c r="E207" s="124"/>
      <c r="F207" s="125"/>
      <c r="G207" s="124"/>
      <c r="H207" s="124"/>
      <c r="I207" s="124"/>
      <c r="J207" s="123"/>
      <c r="K207" s="125"/>
      <c r="L207" s="123"/>
      <c r="M207" s="126" t="str">
        <f aca="true">IF(OR(B207="",K207="Umgesetzt"),"",TODAY()-B207)</f>
        <v/>
      </c>
      <c r="N207" s="124"/>
    </row>
    <row r="208" customFormat="false" ht="15" hidden="false" customHeight="false" outlineLevel="0" collapsed="false">
      <c r="A208" s="128" t="n">
        <v>199</v>
      </c>
      <c r="B208" s="123"/>
      <c r="C208" s="124"/>
      <c r="D208" s="124"/>
      <c r="E208" s="124"/>
      <c r="F208" s="125"/>
      <c r="G208" s="124"/>
      <c r="H208" s="124"/>
      <c r="I208" s="124"/>
      <c r="J208" s="123"/>
      <c r="K208" s="125"/>
      <c r="L208" s="123"/>
      <c r="M208" s="126" t="str">
        <f aca="true">IF(OR(B208="",K208="Umgesetzt"),"",TODAY()-B208)</f>
        <v/>
      </c>
      <c r="N208" s="124"/>
    </row>
    <row r="209" customFormat="false" ht="15" hidden="false" customHeight="false" outlineLevel="0" collapsed="false">
      <c r="A209" s="128" t="n">
        <v>200</v>
      </c>
      <c r="B209" s="123"/>
      <c r="C209" s="124"/>
      <c r="D209" s="124"/>
      <c r="E209" s="124"/>
      <c r="F209" s="125"/>
      <c r="G209" s="124"/>
      <c r="H209" s="124"/>
      <c r="I209" s="124"/>
      <c r="J209" s="123"/>
      <c r="K209" s="125"/>
      <c r="L209" s="123"/>
      <c r="M209" s="126" t="str">
        <f aca="true">IF(OR(B209="",K209="Umgesetzt"),"",TODAY()-B209)</f>
        <v/>
      </c>
      <c r="N209" s="124"/>
    </row>
  </sheetData>
  <autoFilter ref="A9:N209"/>
  <mergeCells count="11">
    <mergeCell ref="A1:N1"/>
    <mergeCell ref="A2:N2"/>
    <mergeCell ref="A3:N3"/>
    <mergeCell ref="A5:B5"/>
    <mergeCell ref="D5:E5"/>
    <mergeCell ref="G5:H5"/>
    <mergeCell ref="I5:J5"/>
    <mergeCell ref="A6:B6"/>
    <mergeCell ref="D6:E6"/>
    <mergeCell ref="G6:H6"/>
    <mergeCell ref="I6:J6"/>
  </mergeCells>
  <conditionalFormatting sqref="K10:K209">
    <cfRule type="expression" priority="2" aboveAverage="0" equalAverage="0" bottom="0" percent="0" rank="0" text="" dxfId="4">
      <formula>$K10="Umgesetzt"</formula>
    </cfRule>
    <cfRule type="expression" priority="3" aboveAverage="0" equalAverage="0" bottom="0" percent="0" rank="0" text="" dxfId="2">
      <formula>$K10="Entschieden"</formula>
    </cfRule>
    <cfRule type="expression" priority="4" aboveAverage="0" equalAverage="0" bottom="0" percent="0" rank="0" text="" dxfId="1">
      <formula>$K10="Entscheidung offen"</formula>
    </cfRule>
  </conditionalFormatting>
  <conditionalFormatting sqref="J10:J209">
    <cfRule type="expression" priority="5" aboveAverage="0" equalAverage="0" bottom="0" percent="0" rank="0" text="" dxfId="17">
      <formula>AND($K10="Entscheidung offen",ISNUMBER($J10),$J10&lt;TODAY())</formula>
    </cfRule>
  </conditionalFormatting>
  <dataValidations count="5">
    <dataValidation allowBlank="true" errorStyle="stop" operator="between" showDropDown="false" showErrorMessage="false" showInputMessage="false" sqref="C10:C209" type="list">
      <formula1>Lista_obszarow</formula1>
      <formula2>0</formula2>
    </dataValidation>
    <dataValidation allowBlank="true" error="Wählen Sie einen Wert aus der Liste." errorStyle="stop" errorTitle="Wert nicht in der Liste" operator="between" showDropDown="false" showErrorMessage="true" showInputMessage="false" sqref="G10:G209" type="list">
      <formula1>Lista_powod</formula1>
      <formula2>0</formula2>
    </dataValidation>
    <dataValidation allowBlank="true" error="Wählen Sie einen Wert aus der Liste." errorStyle="stop" errorTitle="Wert nicht in der Liste" operator="between" showDropDown="false" showErrorMessage="true" showInputMessage="false" sqref="H10:H209" type="list">
      <formula1>Lista_decyzja</formula1>
      <formula2>0</formula2>
    </dataValidation>
    <dataValidation allowBlank="true" error="Wählen Sie einen Wert aus der Liste." errorStyle="stop" errorTitle="Wert nicht in der Liste" operator="between" showDropDown="false" showErrorMessage="true" showInputMessage="false" sqref="K10:K209" type="list">
      <formula1>Lista_statustagu</formula1>
      <formula2>0</formula2>
    </dataValidation>
    <dataValidation allowBlank="true" error="Gültiges Datum eingeben." errorStyle="stop" operator="greaterThan" showDropDown="false" showErrorMessage="true" showInputMessage="false" sqref="B10:B209 J10:J209 L10:L209" type="date">
      <formula1>36526</formula1>
      <formula2>0</formula2>
    </dataValidation>
  </dataValidations>
  <printOptions headings="false" gridLines="false" gridLinesSet="true" horizontalCentered="false" verticalCentered="false"/>
  <pageMargins left="0.4" right="0.4" top="0.5" bottom="0.5" header="0.511811023622047" footer="0.5"/>
  <pageSetup paperSize="9" scale="100" fitToWidth="1" fitToHeight="0" pageOrder="downThenOver" orientation="landscape" blackAndWhite="false" draft="false" cellComments="none" horizontalDpi="300" verticalDpi="300" copies="1"/>
  <headerFooter differentFirst="false" differentOddEven="false">
    <oddHeader/>
    <oddFooter>&amp;L&amp;8 © Process Lab Pro | processlabpro.com&amp;R&amp;8 &amp;P / &amp;N</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2F6FE0"/>
    <pageSetUpPr fitToPage="true"/>
  </sheetPr>
  <dimension ref="A1:Q44"/>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3" ySplit="5" topLeftCell="D6" activePane="bottomRight" state="frozen"/>
      <selection pane="topLeft" activeCell="A1" activeCellId="0" sqref="A1"/>
      <selection pane="topRight" activeCell="D1" activeCellId="0" sqref="D1"/>
      <selection pane="bottomLeft" activeCell="A6" activeCellId="0" sqref="A6"/>
      <selection pane="bottomRight" activeCell="A1" activeCellId="0" sqref="A1"/>
    </sheetView>
  </sheetViews>
  <sheetFormatPr defaultColWidth="8.6796875" defaultRowHeight="15" zeroHeight="false" outlineLevelRow="0" outlineLevelCol="0"/>
  <cols>
    <col collapsed="false" customWidth="true" hidden="false" outlineLevel="0" max="1" min="1" style="0" width="28"/>
    <col collapsed="false" customWidth="true" hidden="false" outlineLevel="0" max="2" min="2" style="0" width="22"/>
    <col collapsed="false" customWidth="true" hidden="false" outlineLevel="0" max="3" min="3" style="0" width="18"/>
    <col collapsed="false" customWidth="true" hidden="false" outlineLevel="0" max="15" min="4" style="0" width="7"/>
    <col collapsed="false" customWidth="true" hidden="false" outlineLevel="0" max="16" min="16" style="0" width="18"/>
  </cols>
  <sheetData>
    <row r="1" customFormat="false" ht="30" hidden="false" customHeight="true" outlineLevel="0" collapsed="false">
      <c r="A1" s="21" t="s">
        <v>417</v>
      </c>
      <c r="B1" s="21"/>
      <c r="C1" s="21"/>
      <c r="D1" s="21"/>
      <c r="E1" s="21"/>
      <c r="F1" s="21"/>
      <c r="G1" s="21"/>
      <c r="H1" s="21"/>
      <c r="I1" s="21"/>
      <c r="J1" s="21"/>
      <c r="K1" s="21"/>
      <c r="L1" s="21"/>
      <c r="M1" s="21"/>
      <c r="N1" s="21"/>
      <c r="O1" s="21"/>
      <c r="P1" s="21"/>
      <c r="Q1" s="21"/>
    </row>
    <row r="2" customFormat="false" ht="30" hidden="false" customHeight="true" outlineLevel="0" collapsed="false">
      <c r="A2" s="22" t="s">
        <v>418</v>
      </c>
      <c r="B2" s="22"/>
      <c r="C2" s="22"/>
      <c r="D2" s="22"/>
      <c r="E2" s="22"/>
      <c r="F2" s="22"/>
      <c r="G2" s="22"/>
      <c r="H2" s="22"/>
      <c r="I2" s="22"/>
      <c r="J2" s="22"/>
      <c r="K2" s="22"/>
      <c r="L2" s="22"/>
      <c r="M2" s="22"/>
      <c r="N2" s="22"/>
      <c r="O2" s="22"/>
      <c r="P2" s="22"/>
      <c r="Q2" s="22"/>
    </row>
    <row r="3" customFormat="false" ht="15" hidden="false" customHeight="false" outlineLevel="0" collapsed="false">
      <c r="A3" s="4" t="s">
        <v>419</v>
      </c>
      <c r="B3" s="129" t="n">
        <f aca="false">Jahr</f>
        <v>2026</v>
      </c>
    </row>
    <row r="4" customFormat="false" ht="15" hidden="false" customHeight="false" outlineLevel="0" collapsed="false">
      <c r="A4" s="130" t="s">
        <v>420</v>
      </c>
      <c r="D4" s="131" t="n">
        <f aca="false">DATE(Jahr,1,1)</f>
        <v>46023</v>
      </c>
      <c r="E4" s="131" t="n">
        <f aca="false">DATE(Jahr,2,1)</f>
        <v>46054</v>
      </c>
      <c r="F4" s="131" t="n">
        <f aca="false">DATE(Jahr,3,1)</f>
        <v>46082</v>
      </c>
      <c r="G4" s="131" t="n">
        <f aca="false">DATE(Jahr,4,1)</f>
        <v>46113</v>
      </c>
      <c r="H4" s="131" t="n">
        <f aca="false">DATE(Jahr,5,1)</f>
        <v>46143</v>
      </c>
      <c r="I4" s="131" t="n">
        <f aca="false">DATE(Jahr,6,1)</f>
        <v>46174</v>
      </c>
      <c r="J4" s="131" t="n">
        <f aca="false">DATE(Jahr,7,1)</f>
        <v>46204</v>
      </c>
      <c r="K4" s="131" t="n">
        <f aca="false">DATE(Jahr,8,1)</f>
        <v>46235</v>
      </c>
      <c r="L4" s="131" t="n">
        <f aca="false">DATE(Jahr,9,1)</f>
        <v>46266</v>
      </c>
      <c r="M4" s="131" t="n">
        <f aca="false">DATE(Jahr,10,1)</f>
        <v>46296</v>
      </c>
      <c r="N4" s="131" t="n">
        <f aca="false">DATE(Jahr,11,1)</f>
        <v>46327</v>
      </c>
      <c r="O4" s="131" t="n">
        <f aca="false">DATE(Jahr,12,1)</f>
        <v>46357</v>
      </c>
    </row>
    <row r="5" customFormat="false" ht="15" hidden="false" customHeight="false" outlineLevel="0" collapsed="false">
      <c r="A5" s="130" t="s">
        <v>421</v>
      </c>
      <c r="D5" s="131" t="n">
        <f aca="false">EOMONTH(DATE(Jahr,1,1),0)</f>
        <v>46053</v>
      </c>
      <c r="E5" s="131" t="n">
        <f aca="false">EOMONTH(DATE(Jahr,2,1),0)</f>
        <v>46081</v>
      </c>
      <c r="F5" s="131" t="n">
        <f aca="false">EOMONTH(DATE(Jahr,3,1),0)</f>
        <v>46112</v>
      </c>
      <c r="G5" s="131" t="n">
        <f aca="false">EOMONTH(DATE(Jahr,4,1),0)</f>
        <v>46142</v>
      </c>
      <c r="H5" s="131" t="n">
        <f aca="false">EOMONTH(DATE(Jahr,5,1),0)</f>
        <v>46173</v>
      </c>
      <c r="I5" s="131" t="n">
        <f aca="false">EOMONTH(DATE(Jahr,6,1),0)</f>
        <v>46203</v>
      </c>
      <c r="J5" s="131" t="n">
        <f aca="false">EOMONTH(DATE(Jahr,7,1),0)</f>
        <v>46234</v>
      </c>
      <c r="K5" s="131" t="n">
        <f aca="false">EOMONTH(DATE(Jahr,8,1),0)</f>
        <v>46265</v>
      </c>
      <c r="L5" s="131" t="n">
        <f aca="false">EOMONTH(DATE(Jahr,9,1),0)</f>
        <v>46295</v>
      </c>
      <c r="M5" s="131" t="n">
        <f aca="false">EOMONTH(DATE(Jahr,10,1),0)</f>
        <v>46326</v>
      </c>
      <c r="N5" s="131" t="n">
        <f aca="false">EOMONTH(DATE(Jahr,11,1),0)</f>
        <v>46356</v>
      </c>
      <c r="O5" s="131" t="n">
        <f aca="false">EOMONTH(DATE(Jahr,12,1),0)</f>
        <v>46387</v>
      </c>
    </row>
    <row r="7" customFormat="false" ht="15" hidden="false" customHeight="false" outlineLevel="0" collapsed="false">
      <c r="A7" s="132" t="s">
        <v>422</v>
      </c>
    </row>
    <row r="8" customFormat="false" ht="15" hidden="false" customHeight="false" outlineLevel="0" collapsed="false">
      <c r="A8" s="26" t="s">
        <v>343</v>
      </c>
      <c r="B8" s="26" t="s">
        <v>423</v>
      </c>
      <c r="C8" s="26" t="s">
        <v>424</v>
      </c>
      <c r="D8" s="26" t="s">
        <v>425</v>
      </c>
      <c r="E8" s="26" t="s">
        <v>426</v>
      </c>
      <c r="F8" s="26" t="s">
        <v>427</v>
      </c>
      <c r="G8" s="26" t="s">
        <v>428</v>
      </c>
      <c r="H8" s="26" t="s">
        <v>429</v>
      </c>
      <c r="I8" s="26" t="s">
        <v>430</v>
      </c>
      <c r="J8" s="26" t="s">
        <v>431</v>
      </c>
      <c r="K8" s="26" t="s">
        <v>432</v>
      </c>
      <c r="L8" s="26" t="s">
        <v>433</v>
      </c>
      <c r="M8" s="26" t="s">
        <v>434</v>
      </c>
      <c r="N8" s="26" t="s">
        <v>435</v>
      </c>
      <c r="O8" s="26" t="s">
        <v>436</v>
      </c>
      <c r="P8" s="26" t="s">
        <v>437</v>
      </c>
    </row>
    <row r="9" customFormat="false" ht="15" hidden="false" customHeight="false" outlineLevel="0" collapsed="false">
      <c r="A9" s="133" t="str">
        <f aca="false">IF(Einstellungen!$A$10="","",Einstellungen!$A$10)</f>
        <v>Produktionslinie 1</v>
      </c>
      <c r="B9" s="23"/>
      <c r="C9" s="23"/>
      <c r="D9" s="134"/>
      <c r="E9" s="134"/>
      <c r="F9" s="134"/>
      <c r="G9" s="134"/>
      <c r="H9" s="134"/>
      <c r="I9" s="134"/>
      <c r="J9" s="134"/>
      <c r="K9" s="134"/>
      <c r="L9" s="134"/>
      <c r="M9" s="134"/>
      <c r="N9" s="134"/>
      <c r="O9" s="134"/>
      <c r="P9" s="135" t="n">
        <f aca="false">IF(A9="","",SUM(D9:O9))</f>
        <v>0</v>
      </c>
    </row>
    <row r="10" customFormat="false" ht="15" hidden="false" customHeight="false" outlineLevel="0" collapsed="false">
      <c r="A10" s="133" t="str">
        <f aca="false">IF(Einstellungen!$A$11="","",Einstellungen!$A$11)</f>
        <v>Produktionslinie 2</v>
      </c>
      <c r="B10" s="23"/>
      <c r="C10" s="23"/>
      <c r="D10" s="134"/>
      <c r="E10" s="134"/>
      <c r="F10" s="134"/>
      <c r="G10" s="134"/>
      <c r="H10" s="134"/>
      <c r="I10" s="134"/>
      <c r="J10" s="134"/>
      <c r="K10" s="134"/>
      <c r="L10" s="134"/>
      <c r="M10" s="134"/>
      <c r="N10" s="134"/>
      <c r="O10" s="134"/>
      <c r="P10" s="135" t="n">
        <f aca="false">IF(A10="","",SUM(D10:O10))</f>
        <v>0</v>
      </c>
    </row>
    <row r="11" customFormat="false" ht="15" hidden="false" customHeight="false" outlineLevel="0" collapsed="false">
      <c r="A11" s="133" t="str">
        <f aca="false">IF(Einstellungen!$A$12="","",Einstellungen!$A$12)</f>
        <v>Materiallager</v>
      </c>
      <c r="B11" s="23"/>
      <c r="C11" s="23"/>
      <c r="D11" s="134"/>
      <c r="E11" s="134"/>
      <c r="F11" s="134"/>
      <c r="G11" s="134"/>
      <c r="H11" s="134"/>
      <c r="I11" s="134"/>
      <c r="J11" s="134"/>
      <c r="K11" s="134"/>
      <c r="L11" s="134"/>
      <c r="M11" s="134"/>
      <c r="N11" s="134"/>
      <c r="O11" s="134"/>
      <c r="P11" s="135" t="n">
        <f aca="false">IF(A11="","",SUM(D11:O11))</f>
        <v>0</v>
      </c>
    </row>
    <row r="12" customFormat="false" ht="15" hidden="false" customHeight="false" outlineLevel="0" collapsed="false">
      <c r="A12" s="133" t="str">
        <f aca="false">IF(Einstellungen!$A$13="","",Einstellungen!$A$13)</f>
        <v>Fertigwarenlager</v>
      </c>
      <c r="B12" s="23"/>
      <c r="C12" s="23"/>
      <c r="D12" s="134"/>
      <c r="E12" s="134"/>
      <c r="F12" s="134"/>
      <c r="G12" s="134"/>
      <c r="H12" s="134"/>
      <c r="I12" s="134"/>
      <c r="J12" s="134"/>
      <c r="K12" s="134"/>
      <c r="L12" s="134"/>
      <c r="M12" s="134"/>
      <c r="N12" s="134"/>
      <c r="O12" s="134"/>
      <c r="P12" s="135" t="n">
        <f aca="false">IF(A12="","",SUM(D12:O12))</f>
        <v>0</v>
      </c>
    </row>
    <row r="13" customFormat="false" ht="15" hidden="false" customHeight="false" outlineLevel="0" collapsed="false">
      <c r="A13" s="133" t="str">
        <f aca="false">IF(Einstellungen!$A$14="","",Einstellungen!$A$14)</f>
        <v>Werkzeugbau</v>
      </c>
      <c r="B13" s="23"/>
      <c r="C13" s="23"/>
      <c r="D13" s="134"/>
      <c r="E13" s="134"/>
      <c r="F13" s="134"/>
      <c r="G13" s="134"/>
      <c r="H13" s="134"/>
      <c r="I13" s="134"/>
      <c r="J13" s="134"/>
      <c r="K13" s="134"/>
      <c r="L13" s="134"/>
      <c r="M13" s="134"/>
      <c r="N13" s="134"/>
      <c r="O13" s="134"/>
      <c r="P13" s="135" t="n">
        <f aca="false">IF(A13="","",SUM(D13:O13))</f>
        <v>0</v>
      </c>
    </row>
    <row r="14" customFormat="false" ht="15" hidden="false" customHeight="false" outlineLevel="0" collapsed="false">
      <c r="A14" s="133" t="str">
        <f aca="false">IF(Einstellungen!$A$15="","",Einstellungen!$A$15)</f>
        <v>Instandhaltung</v>
      </c>
      <c r="B14" s="23"/>
      <c r="C14" s="23"/>
      <c r="D14" s="134"/>
      <c r="E14" s="134"/>
      <c r="F14" s="134"/>
      <c r="G14" s="134"/>
      <c r="H14" s="134"/>
      <c r="I14" s="134"/>
      <c r="J14" s="134"/>
      <c r="K14" s="134"/>
      <c r="L14" s="134"/>
      <c r="M14" s="134"/>
      <c r="N14" s="134"/>
      <c r="O14" s="134"/>
      <c r="P14" s="135" t="n">
        <f aca="false">IF(A14="","",SUM(D14:O14))</f>
        <v>0</v>
      </c>
    </row>
    <row r="15" customFormat="false" ht="15" hidden="false" customHeight="false" outlineLevel="0" collapsed="false">
      <c r="A15" s="133" t="str">
        <f aca="false">IF(Einstellungen!$A$16="","",Einstellungen!$A$16)</f>
        <v>Qualitätskontrolle</v>
      </c>
      <c r="B15" s="23"/>
      <c r="C15" s="23"/>
      <c r="D15" s="134"/>
      <c r="E15" s="134"/>
      <c r="F15" s="134"/>
      <c r="G15" s="134"/>
      <c r="H15" s="134"/>
      <c r="I15" s="134"/>
      <c r="J15" s="134"/>
      <c r="K15" s="134"/>
      <c r="L15" s="134"/>
      <c r="M15" s="134"/>
      <c r="N15" s="134"/>
      <c r="O15" s="134"/>
      <c r="P15" s="135" t="n">
        <f aca="false">IF(A15="","",SUM(D15:O15))</f>
        <v>0</v>
      </c>
    </row>
    <row r="16" customFormat="false" ht="15" hidden="false" customHeight="false" outlineLevel="0" collapsed="false">
      <c r="A16" s="133" t="str">
        <f aca="false">IF(Einstellungen!$A$17="","",Einstellungen!$A$17)</f>
        <v>Verpackung</v>
      </c>
      <c r="B16" s="23"/>
      <c r="C16" s="23"/>
      <c r="D16" s="134"/>
      <c r="E16" s="134"/>
      <c r="F16" s="134"/>
      <c r="G16" s="134"/>
      <c r="H16" s="134"/>
      <c r="I16" s="134"/>
      <c r="J16" s="134"/>
      <c r="K16" s="134"/>
      <c r="L16" s="134"/>
      <c r="M16" s="134"/>
      <c r="N16" s="134"/>
      <c r="O16" s="134"/>
      <c r="P16" s="135" t="n">
        <f aca="false">IF(A16="","",SUM(D16:O16))</f>
        <v>0</v>
      </c>
    </row>
    <row r="17" customFormat="false" ht="15" hidden="false" customHeight="false" outlineLevel="0" collapsed="false">
      <c r="A17" s="133" t="str">
        <f aca="false">IF(Einstellungen!$A$18="","",Einstellungen!$A$18)</f>
        <v/>
      </c>
      <c r="B17" s="23"/>
      <c r="C17" s="23"/>
      <c r="D17" s="134"/>
      <c r="E17" s="134"/>
      <c r="F17" s="134"/>
      <c r="G17" s="134"/>
      <c r="H17" s="134"/>
      <c r="I17" s="134"/>
      <c r="J17" s="134"/>
      <c r="K17" s="134"/>
      <c r="L17" s="134"/>
      <c r="M17" s="134"/>
      <c r="N17" s="134"/>
      <c r="O17" s="134"/>
      <c r="P17" s="135" t="str">
        <f aca="false">IF(A17="","",SUM(D17:O17))</f>
        <v/>
      </c>
    </row>
    <row r="18" customFormat="false" ht="15" hidden="false" customHeight="false" outlineLevel="0" collapsed="false">
      <c r="A18" s="133" t="str">
        <f aca="false">IF(Einstellungen!$A$19="","",Einstellungen!$A$19)</f>
        <v/>
      </c>
      <c r="B18" s="23"/>
      <c r="C18" s="23"/>
      <c r="D18" s="134"/>
      <c r="E18" s="134"/>
      <c r="F18" s="134"/>
      <c r="G18" s="134"/>
      <c r="H18" s="134"/>
      <c r="I18" s="134"/>
      <c r="J18" s="134"/>
      <c r="K18" s="134"/>
      <c r="L18" s="134"/>
      <c r="M18" s="134"/>
      <c r="N18" s="134"/>
      <c r="O18" s="134"/>
      <c r="P18" s="135" t="str">
        <f aca="false">IF(A18="","",SUM(D18:O18))</f>
        <v/>
      </c>
    </row>
    <row r="19" customFormat="false" ht="15" hidden="false" customHeight="false" outlineLevel="0" collapsed="false">
      <c r="A19" s="133" t="str">
        <f aca="false">IF(Einstellungen!$A$20="","",Einstellungen!$A$20)</f>
        <v/>
      </c>
      <c r="B19" s="23"/>
      <c r="C19" s="23"/>
      <c r="D19" s="134"/>
      <c r="E19" s="134"/>
      <c r="F19" s="134"/>
      <c r="G19" s="134"/>
      <c r="H19" s="134"/>
      <c r="I19" s="134"/>
      <c r="J19" s="134"/>
      <c r="K19" s="134"/>
      <c r="L19" s="134"/>
      <c r="M19" s="134"/>
      <c r="N19" s="134"/>
      <c r="O19" s="134"/>
      <c r="P19" s="135" t="str">
        <f aca="false">IF(A19="","",SUM(D19:O19))</f>
        <v/>
      </c>
    </row>
    <row r="20" customFormat="false" ht="15" hidden="false" customHeight="false" outlineLevel="0" collapsed="false">
      <c r="A20" s="133" t="str">
        <f aca="false">IF(Einstellungen!$A$21="","",Einstellungen!$A$21)</f>
        <v/>
      </c>
      <c r="B20" s="23"/>
      <c r="C20" s="23"/>
      <c r="D20" s="134"/>
      <c r="E20" s="134"/>
      <c r="F20" s="134"/>
      <c r="G20" s="134"/>
      <c r="H20" s="134"/>
      <c r="I20" s="134"/>
      <c r="J20" s="134"/>
      <c r="K20" s="134"/>
      <c r="L20" s="134"/>
      <c r="M20" s="134"/>
      <c r="N20" s="134"/>
      <c r="O20" s="134"/>
      <c r="P20" s="135" t="str">
        <f aca="false">IF(A20="","",SUM(D20:O20))</f>
        <v/>
      </c>
    </row>
    <row r="21" customFormat="false" ht="15" hidden="false" customHeight="false" outlineLevel="0" collapsed="false">
      <c r="A21" s="133" t="str">
        <f aca="false">IF(Einstellungen!$A$22="","",Einstellungen!$A$22)</f>
        <v/>
      </c>
      <c r="B21" s="23"/>
      <c r="C21" s="23"/>
      <c r="D21" s="134"/>
      <c r="E21" s="134"/>
      <c r="F21" s="134"/>
      <c r="G21" s="134"/>
      <c r="H21" s="134"/>
      <c r="I21" s="134"/>
      <c r="J21" s="134"/>
      <c r="K21" s="134"/>
      <c r="L21" s="134"/>
      <c r="M21" s="134"/>
      <c r="N21" s="134"/>
      <c r="O21" s="134"/>
      <c r="P21" s="135" t="str">
        <f aca="false">IF(A21="","",SUM(D21:O21))</f>
        <v/>
      </c>
    </row>
    <row r="22" customFormat="false" ht="15" hidden="false" customHeight="false" outlineLevel="0" collapsed="false">
      <c r="A22" s="133" t="str">
        <f aca="false">IF(Einstellungen!$A$23="","",Einstellungen!$A$23)</f>
        <v/>
      </c>
      <c r="B22" s="23"/>
      <c r="C22" s="23"/>
      <c r="D22" s="134"/>
      <c r="E22" s="134"/>
      <c r="F22" s="134"/>
      <c r="G22" s="134"/>
      <c r="H22" s="134"/>
      <c r="I22" s="134"/>
      <c r="J22" s="134"/>
      <c r="K22" s="134"/>
      <c r="L22" s="134"/>
      <c r="M22" s="134"/>
      <c r="N22" s="134"/>
      <c r="O22" s="134"/>
      <c r="P22" s="135" t="str">
        <f aca="false">IF(A22="","",SUM(D22:O22))</f>
        <v/>
      </c>
    </row>
    <row r="23" customFormat="false" ht="15" hidden="false" customHeight="false" outlineLevel="0" collapsed="false">
      <c r="A23" s="133" t="str">
        <f aca="false">IF(Einstellungen!$A$24="","",Einstellungen!$A$24)</f>
        <v/>
      </c>
      <c r="B23" s="23"/>
      <c r="C23" s="23"/>
      <c r="D23" s="134"/>
      <c r="E23" s="134"/>
      <c r="F23" s="134"/>
      <c r="G23" s="134"/>
      <c r="H23" s="134"/>
      <c r="I23" s="134"/>
      <c r="J23" s="134"/>
      <c r="K23" s="134"/>
      <c r="L23" s="134"/>
      <c r="M23" s="134"/>
      <c r="N23" s="134"/>
      <c r="O23" s="134"/>
      <c r="P23" s="135" t="str">
        <f aca="false">IF(A23="","",SUM(D23:O23))</f>
        <v/>
      </c>
    </row>
    <row r="26" customFormat="false" ht="15" hidden="false" customHeight="false" outlineLevel="0" collapsed="false">
      <c r="A26" s="136" t="s">
        <v>438</v>
      </c>
    </row>
    <row r="27" customFormat="false" ht="39.75" hidden="false" customHeight="true" outlineLevel="0" collapsed="false">
      <c r="A27" s="30" t="s">
        <v>343</v>
      </c>
      <c r="B27" s="30" t="s">
        <v>423</v>
      </c>
      <c r="C27" s="30" t="s">
        <v>424</v>
      </c>
      <c r="D27" s="30" t="s">
        <v>425</v>
      </c>
      <c r="E27" s="30" t="s">
        <v>426</v>
      </c>
      <c r="F27" s="30" t="s">
        <v>427</v>
      </c>
      <c r="G27" s="30" t="s">
        <v>428</v>
      </c>
      <c r="H27" s="30" t="s">
        <v>429</v>
      </c>
      <c r="I27" s="30" t="s">
        <v>430</v>
      </c>
      <c r="J27" s="30" t="s">
        <v>431</v>
      </c>
      <c r="K27" s="30" t="s">
        <v>432</v>
      </c>
      <c r="L27" s="30" t="s">
        <v>433</v>
      </c>
      <c r="M27" s="30" t="s">
        <v>434</v>
      </c>
      <c r="N27" s="30" t="s">
        <v>435</v>
      </c>
      <c r="O27" s="30" t="s">
        <v>436</v>
      </c>
      <c r="P27" s="30" t="s">
        <v>439</v>
      </c>
    </row>
    <row r="28" customFormat="false" ht="15" hidden="false" customHeight="false" outlineLevel="0" collapsed="false">
      <c r="A28" s="133" t="str">
        <f aca="false">A9</f>
        <v>Produktionslinie 1</v>
      </c>
      <c r="B28" s="137" t="str">
        <f aca="false">IF(B9="","",B9)</f>
        <v/>
      </c>
      <c r="C28" s="137" t="str">
        <f aca="false">IF(C9="","",C9)</f>
        <v/>
      </c>
      <c r="D28" s="138" t="n">
        <f aca="false">IF($A28="","",COUNTIFS(Bewertungen!$C$5:$BJ$5,$A28,Bewertungen!$C$62:$BJ$62,1,Bewertungen!$C$4:$BJ$4,"&gt;="&amp;D$4,Bewertungen!$C$4:$BJ$4,"&lt;="&amp;D$5))</f>
        <v>0</v>
      </c>
      <c r="E28" s="138" t="n">
        <f aca="false">IF($A28="","",COUNTIFS(Bewertungen!$C$5:$BJ$5,$A28,Bewertungen!$C$62:$BJ$62,1,Bewertungen!$C$4:$BJ$4,"&gt;="&amp;E$4,Bewertungen!$C$4:$BJ$4,"&lt;="&amp;E$5))</f>
        <v>0</v>
      </c>
      <c r="F28" s="138" t="n">
        <f aca="false">IF($A28="","",COUNTIFS(Bewertungen!$C$5:$BJ$5,$A28,Bewertungen!$C$62:$BJ$62,1,Bewertungen!$C$4:$BJ$4,"&gt;="&amp;F$4,Bewertungen!$C$4:$BJ$4,"&lt;="&amp;F$5))</f>
        <v>0</v>
      </c>
      <c r="G28" s="138" t="n">
        <f aca="false">IF($A28="","",COUNTIFS(Bewertungen!$C$5:$BJ$5,$A28,Bewertungen!$C$62:$BJ$62,1,Bewertungen!$C$4:$BJ$4,"&gt;="&amp;G$4,Bewertungen!$C$4:$BJ$4,"&lt;="&amp;G$5))</f>
        <v>0</v>
      </c>
      <c r="H28" s="138" t="n">
        <f aca="false">IF($A28="","",COUNTIFS(Bewertungen!$C$5:$BJ$5,$A28,Bewertungen!$C$62:$BJ$62,1,Bewertungen!$C$4:$BJ$4,"&gt;="&amp;H$4,Bewertungen!$C$4:$BJ$4,"&lt;="&amp;H$5))</f>
        <v>0</v>
      </c>
      <c r="I28" s="138" t="n">
        <f aca="false">IF($A28="","",COUNTIFS(Bewertungen!$C$5:$BJ$5,$A28,Bewertungen!$C$62:$BJ$62,1,Bewertungen!$C$4:$BJ$4,"&gt;="&amp;I$4,Bewertungen!$C$4:$BJ$4,"&lt;="&amp;I$5))</f>
        <v>0</v>
      </c>
      <c r="J28" s="138" t="n">
        <f aca="false">IF($A28="","",COUNTIFS(Bewertungen!$C$5:$BJ$5,$A28,Bewertungen!$C$62:$BJ$62,1,Bewertungen!$C$4:$BJ$4,"&gt;="&amp;J$4,Bewertungen!$C$4:$BJ$4,"&lt;="&amp;J$5))</f>
        <v>0</v>
      </c>
      <c r="K28" s="138" t="n">
        <f aca="false">IF($A28="","",COUNTIFS(Bewertungen!$C$5:$BJ$5,$A28,Bewertungen!$C$62:$BJ$62,1,Bewertungen!$C$4:$BJ$4,"&gt;="&amp;K$4,Bewertungen!$C$4:$BJ$4,"&lt;="&amp;K$5))</f>
        <v>0</v>
      </c>
      <c r="L28" s="138" t="n">
        <f aca="false">IF($A28="","",COUNTIFS(Bewertungen!$C$5:$BJ$5,$A28,Bewertungen!$C$62:$BJ$62,1,Bewertungen!$C$4:$BJ$4,"&gt;="&amp;L$4,Bewertungen!$C$4:$BJ$4,"&lt;="&amp;L$5))</f>
        <v>0</v>
      </c>
      <c r="M28" s="138" t="n">
        <f aca="false">IF($A28="","",COUNTIFS(Bewertungen!$C$5:$BJ$5,$A28,Bewertungen!$C$62:$BJ$62,1,Bewertungen!$C$4:$BJ$4,"&gt;="&amp;M$4,Bewertungen!$C$4:$BJ$4,"&lt;="&amp;M$5))</f>
        <v>0</v>
      </c>
      <c r="N28" s="138" t="n">
        <f aca="false">IF($A28="","",COUNTIFS(Bewertungen!$C$5:$BJ$5,$A28,Bewertungen!$C$62:$BJ$62,1,Bewertungen!$C$4:$BJ$4,"&gt;="&amp;N$4,Bewertungen!$C$4:$BJ$4,"&lt;="&amp;N$5))</f>
        <v>0</v>
      </c>
      <c r="O28" s="138" t="n">
        <f aca="false">IF($A28="","",COUNTIFS(Bewertungen!$C$5:$BJ$5,$A28,Bewertungen!$C$62:$BJ$62,1,Bewertungen!$C$4:$BJ$4,"&gt;="&amp;O$4,Bewertungen!$C$4:$BJ$4,"&lt;="&amp;O$5))</f>
        <v>0</v>
      </c>
      <c r="P28" s="108" t="str">
        <f aca="true">IF(A28="","",IF(SUMPRODUCT(($D$5:$O$5&lt;TODAY())*D9:O9)=0,"",SUMPRODUCT(($D$5:$O$5&lt;TODAY())*((D28:O28&lt;D9:O9)*D28:O28+(D28:O28&gt;=D9:O9)*D9:O9))/SUMPRODUCT(($D$5:$O$5&lt;TODAY())*D9:O9)))</f>
        <v/>
      </c>
    </row>
    <row r="29" customFormat="false" ht="15" hidden="false" customHeight="false" outlineLevel="0" collapsed="false">
      <c r="A29" s="133" t="str">
        <f aca="false">A10</f>
        <v>Produktionslinie 2</v>
      </c>
      <c r="B29" s="137" t="str">
        <f aca="false">IF(B10="","",B10)</f>
        <v/>
      </c>
      <c r="C29" s="137" t="str">
        <f aca="false">IF(C10="","",C10)</f>
        <v/>
      </c>
      <c r="D29" s="138" t="n">
        <f aca="false">IF($A29="","",COUNTIFS(Bewertungen!$C$5:$BJ$5,$A29,Bewertungen!$C$62:$BJ$62,1,Bewertungen!$C$4:$BJ$4,"&gt;="&amp;D$4,Bewertungen!$C$4:$BJ$4,"&lt;="&amp;D$5))</f>
        <v>0</v>
      </c>
      <c r="E29" s="138" t="n">
        <f aca="false">IF($A29="","",COUNTIFS(Bewertungen!$C$5:$BJ$5,$A29,Bewertungen!$C$62:$BJ$62,1,Bewertungen!$C$4:$BJ$4,"&gt;="&amp;E$4,Bewertungen!$C$4:$BJ$4,"&lt;="&amp;E$5))</f>
        <v>0</v>
      </c>
      <c r="F29" s="138" t="n">
        <f aca="false">IF($A29="","",COUNTIFS(Bewertungen!$C$5:$BJ$5,$A29,Bewertungen!$C$62:$BJ$62,1,Bewertungen!$C$4:$BJ$4,"&gt;="&amp;F$4,Bewertungen!$C$4:$BJ$4,"&lt;="&amp;F$5))</f>
        <v>0</v>
      </c>
      <c r="G29" s="138" t="n">
        <f aca="false">IF($A29="","",COUNTIFS(Bewertungen!$C$5:$BJ$5,$A29,Bewertungen!$C$62:$BJ$62,1,Bewertungen!$C$4:$BJ$4,"&gt;="&amp;G$4,Bewertungen!$C$4:$BJ$4,"&lt;="&amp;G$5))</f>
        <v>0</v>
      </c>
      <c r="H29" s="138" t="n">
        <f aca="false">IF($A29="","",COUNTIFS(Bewertungen!$C$5:$BJ$5,$A29,Bewertungen!$C$62:$BJ$62,1,Bewertungen!$C$4:$BJ$4,"&gt;="&amp;H$4,Bewertungen!$C$4:$BJ$4,"&lt;="&amp;H$5))</f>
        <v>0</v>
      </c>
      <c r="I29" s="138" t="n">
        <f aca="false">IF($A29="","",COUNTIFS(Bewertungen!$C$5:$BJ$5,$A29,Bewertungen!$C$62:$BJ$62,1,Bewertungen!$C$4:$BJ$4,"&gt;="&amp;I$4,Bewertungen!$C$4:$BJ$4,"&lt;="&amp;I$5))</f>
        <v>0</v>
      </c>
      <c r="J29" s="138" t="n">
        <f aca="false">IF($A29="","",COUNTIFS(Bewertungen!$C$5:$BJ$5,$A29,Bewertungen!$C$62:$BJ$62,1,Bewertungen!$C$4:$BJ$4,"&gt;="&amp;J$4,Bewertungen!$C$4:$BJ$4,"&lt;="&amp;J$5))</f>
        <v>0</v>
      </c>
      <c r="K29" s="138" t="n">
        <f aca="false">IF($A29="","",COUNTIFS(Bewertungen!$C$5:$BJ$5,$A29,Bewertungen!$C$62:$BJ$62,1,Bewertungen!$C$4:$BJ$4,"&gt;="&amp;K$4,Bewertungen!$C$4:$BJ$4,"&lt;="&amp;K$5))</f>
        <v>0</v>
      </c>
      <c r="L29" s="138" t="n">
        <f aca="false">IF($A29="","",COUNTIFS(Bewertungen!$C$5:$BJ$5,$A29,Bewertungen!$C$62:$BJ$62,1,Bewertungen!$C$4:$BJ$4,"&gt;="&amp;L$4,Bewertungen!$C$4:$BJ$4,"&lt;="&amp;L$5))</f>
        <v>0</v>
      </c>
      <c r="M29" s="138" t="n">
        <f aca="false">IF($A29="","",COUNTIFS(Bewertungen!$C$5:$BJ$5,$A29,Bewertungen!$C$62:$BJ$62,1,Bewertungen!$C$4:$BJ$4,"&gt;="&amp;M$4,Bewertungen!$C$4:$BJ$4,"&lt;="&amp;M$5))</f>
        <v>0</v>
      </c>
      <c r="N29" s="138" t="n">
        <f aca="false">IF($A29="","",COUNTIFS(Bewertungen!$C$5:$BJ$5,$A29,Bewertungen!$C$62:$BJ$62,1,Bewertungen!$C$4:$BJ$4,"&gt;="&amp;N$4,Bewertungen!$C$4:$BJ$4,"&lt;="&amp;N$5))</f>
        <v>0</v>
      </c>
      <c r="O29" s="138" t="n">
        <f aca="false">IF($A29="","",COUNTIFS(Bewertungen!$C$5:$BJ$5,$A29,Bewertungen!$C$62:$BJ$62,1,Bewertungen!$C$4:$BJ$4,"&gt;="&amp;O$4,Bewertungen!$C$4:$BJ$4,"&lt;="&amp;O$5))</f>
        <v>0</v>
      </c>
      <c r="P29" s="108" t="str">
        <f aca="true">IF(A29="","",IF(SUMPRODUCT(($D$5:$O$5&lt;TODAY())*D10:O10)=0,"",SUMPRODUCT(($D$5:$O$5&lt;TODAY())*((D29:O29&lt;D10:O10)*D29:O29+(D29:O29&gt;=D10:O10)*D10:O10))/SUMPRODUCT(($D$5:$O$5&lt;TODAY())*D10:O10)))</f>
        <v/>
      </c>
    </row>
    <row r="30" customFormat="false" ht="15" hidden="false" customHeight="false" outlineLevel="0" collapsed="false">
      <c r="A30" s="133" t="str">
        <f aca="false">A11</f>
        <v>Materiallager</v>
      </c>
      <c r="B30" s="137" t="str">
        <f aca="false">IF(B11="","",B11)</f>
        <v/>
      </c>
      <c r="C30" s="137" t="str">
        <f aca="false">IF(C11="","",C11)</f>
        <v/>
      </c>
      <c r="D30" s="138" t="n">
        <f aca="false">IF($A30="","",COUNTIFS(Bewertungen!$C$5:$BJ$5,$A30,Bewertungen!$C$62:$BJ$62,1,Bewertungen!$C$4:$BJ$4,"&gt;="&amp;D$4,Bewertungen!$C$4:$BJ$4,"&lt;="&amp;D$5))</f>
        <v>0</v>
      </c>
      <c r="E30" s="138" t="n">
        <f aca="false">IF($A30="","",COUNTIFS(Bewertungen!$C$5:$BJ$5,$A30,Bewertungen!$C$62:$BJ$62,1,Bewertungen!$C$4:$BJ$4,"&gt;="&amp;E$4,Bewertungen!$C$4:$BJ$4,"&lt;="&amp;E$5))</f>
        <v>0</v>
      </c>
      <c r="F30" s="138" t="n">
        <f aca="false">IF($A30="","",COUNTIFS(Bewertungen!$C$5:$BJ$5,$A30,Bewertungen!$C$62:$BJ$62,1,Bewertungen!$C$4:$BJ$4,"&gt;="&amp;F$4,Bewertungen!$C$4:$BJ$4,"&lt;="&amp;F$5))</f>
        <v>0</v>
      </c>
      <c r="G30" s="138" t="n">
        <f aca="false">IF($A30="","",COUNTIFS(Bewertungen!$C$5:$BJ$5,$A30,Bewertungen!$C$62:$BJ$62,1,Bewertungen!$C$4:$BJ$4,"&gt;="&amp;G$4,Bewertungen!$C$4:$BJ$4,"&lt;="&amp;G$5))</f>
        <v>0</v>
      </c>
      <c r="H30" s="138" t="n">
        <f aca="false">IF($A30="","",COUNTIFS(Bewertungen!$C$5:$BJ$5,$A30,Bewertungen!$C$62:$BJ$62,1,Bewertungen!$C$4:$BJ$4,"&gt;="&amp;H$4,Bewertungen!$C$4:$BJ$4,"&lt;="&amp;H$5))</f>
        <v>0</v>
      </c>
      <c r="I30" s="138" t="n">
        <f aca="false">IF($A30="","",COUNTIFS(Bewertungen!$C$5:$BJ$5,$A30,Bewertungen!$C$62:$BJ$62,1,Bewertungen!$C$4:$BJ$4,"&gt;="&amp;I$4,Bewertungen!$C$4:$BJ$4,"&lt;="&amp;I$5))</f>
        <v>0</v>
      </c>
      <c r="J30" s="138" t="n">
        <f aca="false">IF($A30="","",COUNTIFS(Bewertungen!$C$5:$BJ$5,$A30,Bewertungen!$C$62:$BJ$62,1,Bewertungen!$C$4:$BJ$4,"&gt;="&amp;J$4,Bewertungen!$C$4:$BJ$4,"&lt;="&amp;J$5))</f>
        <v>0</v>
      </c>
      <c r="K30" s="138" t="n">
        <f aca="false">IF($A30="","",COUNTIFS(Bewertungen!$C$5:$BJ$5,$A30,Bewertungen!$C$62:$BJ$62,1,Bewertungen!$C$4:$BJ$4,"&gt;="&amp;K$4,Bewertungen!$C$4:$BJ$4,"&lt;="&amp;K$5))</f>
        <v>0</v>
      </c>
      <c r="L30" s="138" t="n">
        <f aca="false">IF($A30="","",COUNTIFS(Bewertungen!$C$5:$BJ$5,$A30,Bewertungen!$C$62:$BJ$62,1,Bewertungen!$C$4:$BJ$4,"&gt;="&amp;L$4,Bewertungen!$C$4:$BJ$4,"&lt;="&amp;L$5))</f>
        <v>0</v>
      </c>
      <c r="M30" s="138" t="n">
        <f aca="false">IF($A30="","",COUNTIFS(Bewertungen!$C$5:$BJ$5,$A30,Bewertungen!$C$62:$BJ$62,1,Bewertungen!$C$4:$BJ$4,"&gt;="&amp;M$4,Bewertungen!$C$4:$BJ$4,"&lt;="&amp;M$5))</f>
        <v>0</v>
      </c>
      <c r="N30" s="138" t="n">
        <f aca="false">IF($A30="","",COUNTIFS(Bewertungen!$C$5:$BJ$5,$A30,Bewertungen!$C$62:$BJ$62,1,Bewertungen!$C$4:$BJ$4,"&gt;="&amp;N$4,Bewertungen!$C$4:$BJ$4,"&lt;="&amp;N$5))</f>
        <v>0</v>
      </c>
      <c r="O30" s="138" t="n">
        <f aca="false">IF($A30="","",COUNTIFS(Bewertungen!$C$5:$BJ$5,$A30,Bewertungen!$C$62:$BJ$62,1,Bewertungen!$C$4:$BJ$4,"&gt;="&amp;O$4,Bewertungen!$C$4:$BJ$4,"&lt;="&amp;O$5))</f>
        <v>0</v>
      </c>
      <c r="P30" s="108" t="str">
        <f aca="true">IF(A30="","",IF(SUMPRODUCT(($D$5:$O$5&lt;TODAY())*D11:O11)=0,"",SUMPRODUCT(($D$5:$O$5&lt;TODAY())*((D30:O30&lt;D11:O11)*D30:O30+(D30:O30&gt;=D11:O11)*D11:O11))/SUMPRODUCT(($D$5:$O$5&lt;TODAY())*D11:O11)))</f>
        <v/>
      </c>
    </row>
    <row r="31" customFormat="false" ht="15" hidden="false" customHeight="false" outlineLevel="0" collapsed="false">
      <c r="A31" s="133" t="str">
        <f aca="false">A12</f>
        <v>Fertigwarenlager</v>
      </c>
      <c r="B31" s="137" t="str">
        <f aca="false">IF(B12="","",B12)</f>
        <v/>
      </c>
      <c r="C31" s="137" t="str">
        <f aca="false">IF(C12="","",C12)</f>
        <v/>
      </c>
      <c r="D31" s="138" t="n">
        <f aca="false">IF($A31="","",COUNTIFS(Bewertungen!$C$5:$BJ$5,$A31,Bewertungen!$C$62:$BJ$62,1,Bewertungen!$C$4:$BJ$4,"&gt;="&amp;D$4,Bewertungen!$C$4:$BJ$4,"&lt;="&amp;D$5))</f>
        <v>0</v>
      </c>
      <c r="E31" s="138" t="n">
        <f aca="false">IF($A31="","",COUNTIFS(Bewertungen!$C$5:$BJ$5,$A31,Bewertungen!$C$62:$BJ$62,1,Bewertungen!$C$4:$BJ$4,"&gt;="&amp;E$4,Bewertungen!$C$4:$BJ$4,"&lt;="&amp;E$5))</f>
        <v>0</v>
      </c>
      <c r="F31" s="138" t="n">
        <f aca="false">IF($A31="","",COUNTIFS(Bewertungen!$C$5:$BJ$5,$A31,Bewertungen!$C$62:$BJ$62,1,Bewertungen!$C$4:$BJ$4,"&gt;="&amp;F$4,Bewertungen!$C$4:$BJ$4,"&lt;="&amp;F$5))</f>
        <v>0</v>
      </c>
      <c r="G31" s="138" t="n">
        <f aca="false">IF($A31="","",COUNTIFS(Bewertungen!$C$5:$BJ$5,$A31,Bewertungen!$C$62:$BJ$62,1,Bewertungen!$C$4:$BJ$4,"&gt;="&amp;G$4,Bewertungen!$C$4:$BJ$4,"&lt;="&amp;G$5))</f>
        <v>0</v>
      </c>
      <c r="H31" s="138" t="n">
        <f aca="false">IF($A31="","",COUNTIFS(Bewertungen!$C$5:$BJ$5,$A31,Bewertungen!$C$62:$BJ$62,1,Bewertungen!$C$4:$BJ$4,"&gt;="&amp;H$4,Bewertungen!$C$4:$BJ$4,"&lt;="&amp;H$5))</f>
        <v>0</v>
      </c>
      <c r="I31" s="138" t="n">
        <f aca="false">IF($A31="","",COUNTIFS(Bewertungen!$C$5:$BJ$5,$A31,Bewertungen!$C$62:$BJ$62,1,Bewertungen!$C$4:$BJ$4,"&gt;="&amp;I$4,Bewertungen!$C$4:$BJ$4,"&lt;="&amp;I$5))</f>
        <v>0</v>
      </c>
      <c r="J31" s="138" t="n">
        <f aca="false">IF($A31="","",COUNTIFS(Bewertungen!$C$5:$BJ$5,$A31,Bewertungen!$C$62:$BJ$62,1,Bewertungen!$C$4:$BJ$4,"&gt;="&amp;J$4,Bewertungen!$C$4:$BJ$4,"&lt;="&amp;J$5))</f>
        <v>0</v>
      </c>
      <c r="K31" s="138" t="n">
        <f aca="false">IF($A31="","",COUNTIFS(Bewertungen!$C$5:$BJ$5,$A31,Bewertungen!$C$62:$BJ$62,1,Bewertungen!$C$4:$BJ$4,"&gt;="&amp;K$4,Bewertungen!$C$4:$BJ$4,"&lt;="&amp;K$5))</f>
        <v>0</v>
      </c>
      <c r="L31" s="138" t="n">
        <f aca="false">IF($A31="","",COUNTIFS(Bewertungen!$C$5:$BJ$5,$A31,Bewertungen!$C$62:$BJ$62,1,Bewertungen!$C$4:$BJ$4,"&gt;="&amp;L$4,Bewertungen!$C$4:$BJ$4,"&lt;="&amp;L$5))</f>
        <v>0</v>
      </c>
      <c r="M31" s="138" t="n">
        <f aca="false">IF($A31="","",COUNTIFS(Bewertungen!$C$5:$BJ$5,$A31,Bewertungen!$C$62:$BJ$62,1,Bewertungen!$C$4:$BJ$4,"&gt;="&amp;M$4,Bewertungen!$C$4:$BJ$4,"&lt;="&amp;M$5))</f>
        <v>0</v>
      </c>
      <c r="N31" s="138" t="n">
        <f aca="false">IF($A31="","",COUNTIFS(Bewertungen!$C$5:$BJ$5,$A31,Bewertungen!$C$62:$BJ$62,1,Bewertungen!$C$4:$BJ$4,"&gt;="&amp;N$4,Bewertungen!$C$4:$BJ$4,"&lt;="&amp;N$5))</f>
        <v>0</v>
      </c>
      <c r="O31" s="138" t="n">
        <f aca="false">IF($A31="","",COUNTIFS(Bewertungen!$C$5:$BJ$5,$A31,Bewertungen!$C$62:$BJ$62,1,Bewertungen!$C$4:$BJ$4,"&gt;="&amp;O$4,Bewertungen!$C$4:$BJ$4,"&lt;="&amp;O$5))</f>
        <v>0</v>
      </c>
      <c r="P31" s="108" t="str">
        <f aca="true">IF(A31="","",IF(SUMPRODUCT(($D$5:$O$5&lt;TODAY())*D12:O12)=0,"",SUMPRODUCT(($D$5:$O$5&lt;TODAY())*((D31:O31&lt;D12:O12)*D31:O31+(D31:O31&gt;=D12:O12)*D12:O12))/SUMPRODUCT(($D$5:$O$5&lt;TODAY())*D12:O12)))</f>
        <v/>
      </c>
    </row>
    <row r="32" customFormat="false" ht="15" hidden="false" customHeight="false" outlineLevel="0" collapsed="false">
      <c r="A32" s="133" t="str">
        <f aca="false">A13</f>
        <v>Werkzeugbau</v>
      </c>
      <c r="B32" s="137" t="str">
        <f aca="false">IF(B13="","",B13)</f>
        <v/>
      </c>
      <c r="C32" s="137" t="str">
        <f aca="false">IF(C13="","",C13)</f>
        <v/>
      </c>
      <c r="D32" s="138" t="n">
        <f aca="false">IF($A32="","",COUNTIFS(Bewertungen!$C$5:$BJ$5,$A32,Bewertungen!$C$62:$BJ$62,1,Bewertungen!$C$4:$BJ$4,"&gt;="&amp;D$4,Bewertungen!$C$4:$BJ$4,"&lt;="&amp;D$5))</f>
        <v>0</v>
      </c>
      <c r="E32" s="138" t="n">
        <f aca="false">IF($A32="","",COUNTIFS(Bewertungen!$C$5:$BJ$5,$A32,Bewertungen!$C$62:$BJ$62,1,Bewertungen!$C$4:$BJ$4,"&gt;="&amp;E$4,Bewertungen!$C$4:$BJ$4,"&lt;="&amp;E$5))</f>
        <v>0</v>
      </c>
      <c r="F32" s="138" t="n">
        <f aca="false">IF($A32="","",COUNTIFS(Bewertungen!$C$5:$BJ$5,$A32,Bewertungen!$C$62:$BJ$62,1,Bewertungen!$C$4:$BJ$4,"&gt;="&amp;F$4,Bewertungen!$C$4:$BJ$4,"&lt;="&amp;F$5))</f>
        <v>0</v>
      </c>
      <c r="G32" s="138" t="n">
        <f aca="false">IF($A32="","",COUNTIFS(Bewertungen!$C$5:$BJ$5,$A32,Bewertungen!$C$62:$BJ$62,1,Bewertungen!$C$4:$BJ$4,"&gt;="&amp;G$4,Bewertungen!$C$4:$BJ$4,"&lt;="&amp;G$5))</f>
        <v>0</v>
      </c>
      <c r="H32" s="138" t="n">
        <f aca="false">IF($A32="","",COUNTIFS(Bewertungen!$C$5:$BJ$5,$A32,Bewertungen!$C$62:$BJ$62,1,Bewertungen!$C$4:$BJ$4,"&gt;="&amp;H$4,Bewertungen!$C$4:$BJ$4,"&lt;="&amp;H$5))</f>
        <v>0</v>
      </c>
      <c r="I32" s="138" t="n">
        <f aca="false">IF($A32="","",COUNTIFS(Bewertungen!$C$5:$BJ$5,$A32,Bewertungen!$C$62:$BJ$62,1,Bewertungen!$C$4:$BJ$4,"&gt;="&amp;I$4,Bewertungen!$C$4:$BJ$4,"&lt;="&amp;I$5))</f>
        <v>0</v>
      </c>
      <c r="J32" s="138" t="n">
        <f aca="false">IF($A32="","",COUNTIFS(Bewertungen!$C$5:$BJ$5,$A32,Bewertungen!$C$62:$BJ$62,1,Bewertungen!$C$4:$BJ$4,"&gt;="&amp;J$4,Bewertungen!$C$4:$BJ$4,"&lt;="&amp;J$5))</f>
        <v>0</v>
      </c>
      <c r="K32" s="138" t="n">
        <f aca="false">IF($A32="","",COUNTIFS(Bewertungen!$C$5:$BJ$5,$A32,Bewertungen!$C$62:$BJ$62,1,Bewertungen!$C$4:$BJ$4,"&gt;="&amp;K$4,Bewertungen!$C$4:$BJ$4,"&lt;="&amp;K$5))</f>
        <v>0</v>
      </c>
      <c r="L32" s="138" t="n">
        <f aca="false">IF($A32="","",COUNTIFS(Bewertungen!$C$5:$BJ$5,$A32,Bewertungen!$C$62:$BJ$62,1,Bewertungen!$C$4:$BJ$4,"&gt;="&amp;L$4,Bewertungen!$C$4:$BJ$4,"&lt;="&amp;L$5))</f>
        <v>0</v>
      </c>
      <c r="M32" s="138" t="n">
        <f aca="false">IF($A32="","",COUNTIFS(Bewertungen!$C$5:$BJ$5,$A32,Bewertungen!$C$62:$BJ$62,1,Bewertungen!$C$4:$BJ$4,"&gt;="&amp;M$4,Bewertungen!$C$4:$BJ$4,"&lt;="&amp;M$5))</f>
        <v>0</v>
      </c>
      <c r="N32" s="138" t="n">
        <f aca="false">IF($A32="","",COUNTIFS(Bewertungen!$C$5:$BJ$5,$A32,Bewertungen!$C$62:$BJ$62,1,Bewertungen!$C$4:$BJ$4,"&gt;="&amp;N$4,Bewertungen!$C$4:$BJ$4,"&lt;="&amp;N$5))</f>
        <v>0</v>
      </c>
      <c r="O32" s="138" t="n">
        <f aca="false">IF($A32="","",COUNTIFS(Bewertungen!$C$5:$BJ$5,$A32,Bewertungen!$C$62:$BJ$62,1,Bewertungen!$C$4:$BJ$4,"&gt;="&amp;O$4,Bewertungen!$C$4:$BJ$4,"&lt;="&amp;O$5))</f>
        <v>0</v>
      </c>
      <c r="P32" s="108" t="str">
        <f aca="true">IF(A32="","",IF(SUMPRODUCT(($D$5:$O$5&lt;TODAY())*D13:O13)=0,"",SUMPRODUCT(($D$5:$O$5&lt;TODAY())*((D32:O32&lt;D13:O13)*D32:O32+(D32:O32&gt;=D13:O13)*D13:O13))/SUMPRODUCT(($D$5:$O$5&lt;TODAY())*D13:O13)))</f>
        <v/>
      </c>
    </row>
    <row r="33" customFormat="false" ht="15" hidden="false" customHeight="false" outlineLevel="0" collapsed="false">
      <c r="A33" s="133" t="str">
        <f aca="false">A14</f>
        <v>Instandhaltung</v>
      </c>
      <c r="B33" s="137" t="str">
        <f aca="false">IF(B14="","",B14)</f>
        <v/>
      </c>
      <c r="C33" s="137" t="str">
        <f aca="false">IF(C14="","",C14)</f>
        <v/>
      </c>
      <c r="D33" s="138" t="n">
        <f aca="false">IF($A33="","",COUNTIFS(Bewertungen!$C$5:$BJ$5,$A33,Bewertungen!$C$62:$BJ$62,1,Bewertungen!$C$4:$BJ$4,"&gt;="&amp;D$4,Bewertungen!$C$4:$BJ$4,"&lt;="&amp;D$5))</f>
        <v>0</v>
      </c>
      <c r="E33" s="138" t="n">
        <f aca="false">IF($A33="","",COUNTIFS(Bewertungen!$C$5:$BJ$5,$A33,Bewertungen!$C$62:$BJ$62,1,Bewertungen!$C$4:$BJ$4,"&gt;="&amp;E$4,Bewertungen!$C$4:$BJ$4,"&lt;="&amp;E$5))</f>
        <v>0</v>
      </c>
      <c r="F33" s="138" t="n">
        <f aca="false">IF($A33="","",COUNTIFS(Bewertungen!$C$5:$BJ$5,$A33,Bewertungen!$C$62:$BJ$62,1,Bewertungen!$C$4:$BJ$4,"&gt;="&amp;F$4,Bewertungen!$C$4:$BJ$4,"&lt;="&amp;F$5))</f>
        <v>0</v>
      </c>
      <c r="G33" s="138" t="n">
        <f aca="false">IF($A33="","",COUNTIFS(Bewertungen!$C$5:$BJ$5,$A33,Bewertungen!$C$62:$BJ$62,1,Bewertungen!$C$4:$BJ$4,"&gt;="&amp;G$4,Bewertungen!$C$4:$BJ$4,"&lt;="&amp;G$5))</f>
        <v>0</v>
      </c>
      <c r="H33" s="138" t="n">
        <f aca="false">IF($A33="","",COUNTIFS(Bewertungen!$C$5:$BJ$5,$A33,Bewertungen!$C$62:$BJ$62,1,Bewertungen!$C$4:$BJ$4,"&gt;="&amp;H$4,Bewertungen!$C$4:$BJ$4,"&lt;="&amp;H$5))</f>
        <v>0</v>
      </c>
      <c r="I33" s="138" t="n">
        <f aca="false">IF($A33="","",COUNTIFS(Bewertungen!$C$5:$BJ$5,$A33,Bewertungen!$C$62:$BJ$62,1,Bewertungen!$C$4:$BJ$4,"&gt;="&amp;I$4,Bewertungen!$C$4:$BJ$4,"&lt;="&amp;I$5))</f>
        <v>0</v>
      </c>
      <c r="J33" s="138" t="n">
        <f aca="false">IF($A33="","",COUNTIFS(Bewertungen!$C$5:$BJ$5,$A33,Bewertungen!$C$62:$BJ$62,1,Bewertungen!$C$4:$BJ$4,"&gt;="&amp;J$4,Bewertungen!$C$4:$BJ$4,"&lt;="&amp;J$5))</f>
        <v>0</v>
      </c>
      <c r="K33" s="138" t="n">
        <f aca="false">IF($A33="","",COUNTIFS(Bewertungen!$C$5:$BJ$5,$A33,Bewertungen!$C$62:$BJ$62,1,Bewertungen!$C$4:$BJ$4,"&gt;="&amp;K$4,Bewertungen!$C$4:$BJ$4,"&lt;="&amp;K$5))</f>
        <v>0</v>
      </c>
      <c r="L33" s="138" t="n">
        <f aca="false">IF($A33="","",COUNTIFS(Bewertungen!$C$5:$BJ$5,$A33,Bewertungen!$C$62:$BJ$62,1,Bewertungen!$C$4:$BJ$4,"&gt;="&amp;L$4,Bewertungen!$C$4:$BJ$4,"&lt;="&amp;L$5))</f>
        <v>0</v>
      </c>
      <c r="M33" s="138" t="n">
        <f aca="false">IF($A33="","",COUNTIFS(Bewertungen!$C$5:$BJ$5,$A33,Bewertungen!$C$62:$BJ$62,1,Bewertungen!$C$4:$BJ$4,"&gt;="&amp;M$4,Bewertungen!$C$4:$BJ$4,"&lt;="&amp;M$5))</f>
        <v>0</v>
      </c>
      <c r="N33" s="138" t="n">
        <f aca="false">IF($A33="","",COUNTIFS(Bewertungen!$C$5:$BJ$5,$A33,Bewertungen!$C$62:$BJ$62,1,Bewertungen!$C$4:$BJ$4,"&gt;="&amp;N$4,Bewertungen!$C$4:$BJ$4,"&lt;="&amp;N$5))</f>
        <v>0</v>
      </c>
      <c r="O33" s="138" t="n">
        <f aca="false">IF($A33="","",COUNTIFS(Bewertungen!$C$5:$BJ$5,$A33,Bewertungen!$C$62:$BJ$62,1,Bewertungen!$C$4:$BJ$4,"&gt;="&amp;O$4,Bewertungen!$C$4:$BJ$4,"&lt;="&amp;O$5))</f>
        <v>0</v>
      </c>
      <c r="P33" s="108" t="str">
        <f aca="true">IF(A33="","",IF(SUMPRODUCT(($D$5:$O$5&lt;TODAY())*D14:O14)=0,"",SUMPRODUCT(($D$5:$O$5&lt;TODAY())*((D33:O33&lt;D14:O14)*D33:O33+(D33:O33&gt;=D14:O14)*D14:O14))/SUMPRODUCT(($D$5:$O$5&lt;TODAY())*D14:O14)))</f>
        <v/>
      </c>
    </row>
    <row r="34" customFormat="false" ht="15" hidden="false" customHeight="false" outlineLevel="0" collapsed="false">
      <c r="A34" s="133" t="str">
        <f aca="false">A15</f>
        <v>Qualitätskontrolle</v>
      </c>
      <c r="B34" s="137" t="str">
        <f aca="false">IF(B15="","",B15)</f>
        <v/>
      </c>
      <c r="C34" s="137" t="str">
        <f aca="false">IF(C15="","",C15)</f>
        <v/>
      </c>
      <c r="D34" s="138" t="n">
        <f aca="false">IF($A34="","",COUNTIFS(Bewertungen!$C$5:$BJ$5,$A34,Bewertungen!$C$62:$BJ$62,1,Bewertungen!$C$4:$BJ$4,"&gt;="&amp;D$4,Bewertungen!$C$4:$BJ$4,"&lt;="&amp;D$5))</f>
        <v>0</v>
      </c>
      <c r="E34" s="138" t="n">
        <f aca="false">IF($A34="","",COUNTIFS(Bewertungen!$C$5:$BJ$5,$A34,Bewertungen!$C$62:$BJ$62,1,Bewertungen!$C$4:$BJ$4,"&gt;="&amp;E$4,Bewertungen!$C$4:$BJ$4,"&lt;="&amp;E$5))</f>
        <v>0</v>
      </c>
      <c r="F34" s="138" t="n">
        <f aca="false">IF($A34="","",COUNTIFS(Bewertungen!$C$5:$BJ$5,$A34,Bewertungen!$C$62:$BJ$62,1,Bewertungen!$C$4:$BJ$4,"&gt;="&amp;F$4,Bewertungen!$C$4:$BJ$4,"&lt;="&amp;F$5))</f>
        <v>0</v>
      </c>
      <c r="G34" s="138" t="n">
        <f aca="false">IF($A34="","",COUNTIFS(Bewertungen!$C$5:$BJ$5,$A34,Bewertungen!$C$62:$BJ$62,1,Bewertungen!$C$4:$BJ$4,"&gt;="&amp;G$4,Bewertungen!$C$4:$BJ$4,"&lt;="&amp;G$5))</f>
        <v>0</v>
      </c>
      <c r="H34" s="138" t="n">
        <f aca="false">IF($A34="","",COUNTIFS(Bewertungen!$C$5:$BJ$5,$A34,Bewertungen!$C$62:$BJ$62,1,Bewertungen!$C$4:$BJ$4,"&gt;="&amp;H$4,Bewertungen!$C$4:$BJ$4,"&lt;="&amp;H$5))</f>
        <v>0</v>
      </c>
      <c r="I34" s="138" t="n">
        <f aca="false">IF($A34="","",COUNTIFS(Bewertungen!$C$5:$BJ$5,$A34,Bewertungen!$C$62:$BJ$62,1,Bewertungen!$C$4:$BJ$4,"&gt;="&amp;I$4,Bewertungen!$C$4:$BJ$4,"&lt;="&amp;I$5))</f>
        <v>0</v>
      </c>
      <c r="J34" s="138" t="n">
        <f aca="false">IF($A34="","",COUNTIFS(Bewertungen!$C$5:$BJ$5,$A34,Bewertungen!$C$62:$BJ$62,1,Bewertungen!$C$4:$BJ$4,"&gt;="&amp;J$4,Bewertungen!$C$4:$BJ$4,"&lt;="&amp;J$5))</f>
        <v>0</v>
      </c>
      <c r="K34" s="138" t="n">
        <f aca="false">IF($A34="","",COUNTIFS(Bewertungen!$C$5:$BJ$5,$A34,Bewertungen!$C$62:$BJ$62,1,Bewertungen!$C$4:$BJ$4,"&gt;="&amp;K$4,Bewertungen!$C$4:$BJ$4,"&lt;="&amp;K$5))</f>
        <v>0</v>
      </c>
      <c r="L34" s="138" t="n">
        <f aca="false">IF($A34="","",COUNTIFS(Bewertungen!$C$5:$BJ$5,$A34,Bewertungen!$C$62:$BJ$62,1,Bewertungen!$C$4:$BJ$4,"&gt;="&amp;L$4,Bewertungen!$C$4:$BJ$4,"&lt;="&amp;L$5))</f>
        <v>0</v>
      </c>
      <c r="M34" s="138" t="n">
        <f aca="false">IF($A34="","",COUNTIFS(Bewertungen!$C$5:$BJ$5,$A34,Bewertungen!$C$62:$BJ$62,1,Bewertungen!$C$4:$BJ$4,"&gt;="&amp;M$4,Bewertungen!$C$4:$BJ$4,"&lt;="&amp;M$5))</f>
        <v>0</v>
      </c>
      <c r="N34" s="138" t="n">
        <f aca="false">IF($A34="","",COUNTIFS(Bewertungen!$C$5:$BJ$5,$A34,Bewertungen!$C$62:$BJ$62,1,Bewertungen!$C$4:$BJ$4,"&gt;="&amp;N$4,Bewertungen!$C$4:$BJ$4,"&lt;="&amp;N$5))</f>
        <v>0</v>
      </c>
      <c r="O34" s="138" t="n">
        <f aca="false">IF($A34="","",COUNTIFS(Bewertungen!$C$5:$BJ$5,$A34,Bewertungen!$C$62:$BJ$62,1,Bewertungen!$C$4:$BJ$4,"&gt;="&amp;O$4,Bewertungen!$C$4:$BJ$4,"&lt;="&amp;O$5))</f>
        <v>0</v>
      </c>
      <c r="P34" s="108" t="str">
        <f aca="true">IF(A34="","",IF(SUMPRODUCT(($D$5:$O$5&lt;TODAY())*D15:O15)=0,"",SUMPRODUCT(($D$5:$O$5&lt;TODAY())*((D34:O34&lt;D15:O15)*D34:O34+(D34:O34&gt;=D15:O15)*D15:O15))/SUMPRODUCT(($D$5:$O$5&lt;TODAY())*D15:O15)))</f>
        <v/>
      </c>
    </row>
    <row r="35" customFormat="false" ht="15" hidden="false" customHeight="false" outlineLevel="0" collapsed="false">
      <c r="A35" s="133" t="str">
        <f aca="false">A16</f>
        <v>Verpackung</v>
      </c>
      <c r="B35" s="137" t="str">
        <f aca="false">IF(B16="","",B16)</f>
        <v/>
      </c>
      <c r="C35" s="137" t="str">
        <f aca="false">IF(C16="","",C16)</f>
        <v/>
      </c>
      <c r="D35" s="138" t="n">
        <f aca="false">IF($A35="","",COUNTIFS(Bewertungen!$C$5:$BJ$5,$A35,Bewertungen!$C$62:$BJ$62,1,Bewertungen!$C$4:$BJ$4,"&gt;="&amp;D$4,Bewertungen!$C$4:$BJ$4,"&lt;="&amp;D$5))</f>
        <v>0</v>
      </c>
      <c r="E35" s="138" t="n">
        <f aca="false">IF($A35="","",COUNTIFS(Bewertungen!$C$5:$BJ$5,$A35,Bewertungen!$C$62:$BJ$62,1,Bewertungen!$C$4:$BJ$4,"&gt;="&amp;E$4,Bewertungen!$C$4:$BJ$4,"&lt;="&amp;E$5))</f>
        <v>0</v>
      </c>
      <c r="F35" s="138" t="n">
        <f aca="false">IF($A35="","",COUNTIFS(Bewertungen!$C$5:$BJ$5,$A35,Bewertungen!$C$62:$BJ$62,1,Bewertungen!$C$4:$BJ$4,"&gt;="&amp;F$4,Bewertungen!$C$4:$BJ$4,"&lt;="&amp;F$5))</f>
        <v>0</v>
      </c>
      <c r="G35" s="138" t="n">
        <f aca="false">IF($A35="","",COUNTIFS(Bewertungen!$C$5:$BJ$5,$A35,Bewertungen!$C$62:$BJ$62,1,Bewertungen!$C$4:$BJ$4,"&gt;="&amp;G$4,Bewertungen!$C$4:$BJ$4,"&lt;="&amp;G$5))</f>
        <v>0</v>
      </c>
      <c r="H35" s="138" t="n">
        <f aca="false">IF($A35="","",COUNTIFS(Bewertungen!$C$5:$BJ$5,$A35,Bewertungen!$C$62:$BJ$62,1,Bewertungen!$C$4:$BJ$4,"&gt;="&amp;H$4,Bewertungen!$C$4:$BJ$4,"&lt;="&amp;H$5))</f>
        <v>0</v>
      </c>
      <c r="I35" s="138" t="n">
        <f aca="false">IF($A35="","",COUNTIFS(Bewertungen!$C$5:$BJ$5,$A35,Bewertungen!$C$62:$BJ$62,1,Bewertungen!$C$4:$BJ$4,"&gt;="&amp;I$4,Bewertungen!$C$4:$BJ$4,"&lt;="&amp;I$5))</f>
        <v>0</v>
      </c>
      <c r="J35" s="138" t="n">
        <f aca="false">IF($A35="","",COUNTIFS(Bewertungen!$C$5:$BJ$5,$A35,Bewertungen!$C$62:$BJ$62,1,Bewertungen!$C$4:$BJ$4,"&gt;="&amp;J$4,Bewertungen!$C$4:$BJ$4,"&lt;="&amp;J$5))</f>
        <v>0</v>
      </c>
      <c r="K35" s="138" t="n">
        <f aca="false">IF($A35="","",COUNTIFS(Bewertungen!$C$5:$BJ$5,$A35,Bewertungen!$C$62:$BJ$62,1,Bewertungen!$C$4:$BJ$4,"&gt;="&amp;K$4,Bewertungen!$C$4:$BJ$4,"&lt;="&amp;K$5))</f>
        <v>0</v>
      </c>
      <c r="L35" s="138" t="n">
        <f aca="false">IF($A35="","",COUNTIFS(Bewertungen!$C$5:$BJ$5,$A35,Bewertungen!$C$62:$BJ$62,1,Bewertungen!$C$4:$BJ$4,"&gt;="&amp;L$4,Bewertungen!$C$4:$BJ$4,"&lt;="&amp;L$5))</f>
        <v>0</v>
      </c>
      <c r="M35" s="138" t="n">
        <f aca="false">IF($A35="","",COUNTIFS(Bewertungen!$C$5:$BJ$5,$A35,Bewertungen!$C$62:$BJ$62,1,Bewertungen!$C$4:$BJ$4,"&gt;="&amp;M$4,Bewertungen!$C$4:$BJ$4,"&lt;="&amp;M$5))</f>
        <v>0</v>
      </c>
      <c r="N35" s="138" t="n">
        <f aca="false">IF($A35="","",COUNTIFS(Bewertungen!$C$5:$BJ$5,$A35,Bewertungen!$C$62:$BJ$62,1,Bewertungen!$C$4:$BJ$4,"&gt;="&amp;N$4,Bewertungen!$C$4:$BJ$4,"&lt;="&amp;N$5))</f>
        <v>0</v>
      </c>
      <c r="O35" s="138" t="n">
        <f aca="false">IF($A35="","",COUNTIFS(Bewertungen!$C$5:$BJ$5,$A35,Bewertungen!$C$62:$BJ$62,1,Bewertungen!$C$4:$BJ$4,"&gt;="&amp;O$4,Bewertungen!$C$4:$BJ$4,"&lt;="&amp;O$5))</f>
        <v>0</v>
      </c>
      <c r="P35" s="108" t="str">
        <f aca="true">IF(A35="","",IF(SUMPRODUCT(($D$5:$O$5&lt;TODAY())*D16:O16)=0,"",SUMPRODUCT(($D$5:$O$5&lt;TODAY())*((D35:O35&lt;D16:O16)*D35:O35+(D35:O35&gt;=D16:O16)*D16:O16))/SUMPRODUCT(($D$5:$O$5&lt;TODAY())*D16:O16)))</f>
        <v/>
      </c>
    </row>
    <row r="36" customFormat="false" ht="15" hidden="false" customHeight="false" outlineLevel="0" collapsed="false">
      <c r="A36" s="133" t="str">
        <f aca="false">A17</f>
        <v/>
      </c>
      <c r="B36" s="137" t="str">
        <f aca="false">IF(B17="","",B17)</f>
        <v/>
      </c>
      <c r="C36" s="137" t="str">
        <f aca="false">IF(C17="","",C17)</f>
        <v/>
      </c>
      <c r="D36" s="138" t="str">
        <f aca="false">IF($A36="","",COUNTIFS(Bewertungen!$C$5:$BJ$5,$A36,Bewertungen!$C$62:$BJ$62,1,Bewertungen!$C$4:$BJ$4,"&gt;="&amp;D$4,Bewertungen!$C$4:$BJ$4,"&lt;="&amp;D$5))</f>
        <v/>
      </c>
      <c r="E36" s="138" t="str">
        <f aca="false">IF($A36="","",COUNTIFS(Bewertungen!$C$5:$BJ$5,$A36,Bewertungen!$C$62:$BJ$62,1,Bewertungen!$C$4:$BJ$4,"&gt;="&amp;E$4,Bewertungen!$C$4:$BJ$4,"&lt;="&amp;E$5))</f>
        <v/>
      </c>
      <c r="F36" s="138" t="str">
        <f aca="false">IF($A36="","",COUNTIFS(Bewertungen!$C$5:$BJ$5,$A36,Bewertungen!$C$62:$BJ$62,1,Bewertungen!$C$4:$BJ$4,"&gt;="&amp;F$4,Bewertungen!$C$4:$BJ$4,"&lt;="&amp;F$5))</f>
        <v/>
      </c>
      <c r="G36" s="138" t="str">
        <f aca="false">IF($A36="","",COUNTIFS(Bewertungen!$C$5:$BJ$5,$A36,Bewertungen!$C$62:$BJ$62,1,Bewertungen!$C$4:$BJ$4,"&gt;="&amp;G$4,Bewertungen!$C$4:$BJ$4,"&lt;="&amp;G$5))</f>
        <v/>
      </c>
      <c r="H36" s="138" t="str">
        <f aca="false">IF($A36="","",COUNTIFS(Bewertungen!$C$5:$BJ$5,$A36,Bewertungen!$C$62:$BJ$62,1,Bewertungen!$C$4:$BJ$4,"&gt;="&amp;H$4,Bewertungen!$C$4:$BJ$4,"&lt;="&amp;H$5))</f>
        <v/>
      </c>
      <c r="I36" s="138" t="str">
        <f aca="false">IF($A36="","",COUNTIFS(Bewertungen!$C$5:$BJ$5,$A36,Bewertungen!$C$62:$BJ$62,1,Bewertungen!$C$4:$BJ$4,"&gt;="&amp;I$4,Bewertungen!$C$4:$BJ$4,"&lt;="&amp;I$5))</f>
        <v/>
      </c>
      <c r="J36" s="138" t="str">
        <f aca="false">IF($A36="","",COUNTIFS(Bewertungen!$C$5:$BJ$5,$A36,Bewertungen!$C$62:$BJ$62,1,Bewertungen!$C$4:$BJ$4,"&gt;="&amp;J$4,Bewertungen!$C$4:$BJ$4,"&lt;="&amp;J$5))</f>
        <v/>
      </c>
      <c r="K36" s="138" t="str">
        <f aca="false">IF($A36="","",COUNTIFS(Bewertungen!$C$5:$BJ$5,$A36,Bewertungen!$C$62:$BJ$62,1,Bewertungen!$C$4:$BJ$4,"&gt;="&amp;K$4,Bewertungen!$C$4:$BJ$4,"&lt;="&amp;K$5))</f>
        <v/>
      </c>
      <c r="L36" s="138" t="str">
        <f aca="false">IF($A36="","",COUNTIFS(Bewertungen!$C$5:$BJ$5,$A36,Bewertungen!$C$62:$BJ$62,1,Bewertungen!$C$4:$BJ$4,"&gt;="&amp;L$4,Bewertungen!$C$4:$BJ$4,"&lt;="&amp;L$5))</f>
        <v/>
      </c>
      <c r="M36" s="138" t="str">
        <f aca="false">IF($A36="","",COUNTIFS(Bewertungen!$C$5:$BJ$5,$A36,Bewertungen!$C$62:$BJ$62,1,Bewertungen!$C$4:$BJ$4,"&gt;="&amp;M$4,Bewertungen!$C$4:$BJ$4,"&lt;="&amp;M$5))</f>
        <v/>
      </c>
      <c r="N36" s="138" t="str">
        <f aca="false">IF($A36="","",COUNTIFS(Bewertungen!$C$5:$BJ$5,$A36,Bewertungen!$C$62:$BJ$62,1,Bewertungen!$C$4:$BJ$4,"&gt;="&amp;N$4,Bewertungen!$C$4:$BJ$4,"&lt;="&amp;N$5))</f>
        <v/>
      </c>
      <c r="O36" s="138" t="str">
        <f aca="false">IF($A36="","",COUNTIFS(Bewertungen!$C$5:$BJ$5,$A36,Bewertungen!$C$62:$BJ$62,1,Bewertungen!$C$4:$BJ$4,"&gt;="&amp;O$4,Bewertungen!$C$4:$BJ$4,"&lt;="&amp;O$5))</f>
        <v/>
      </c>
      <c r="P36" s="108" t="str">
        <f aca="true">IF(A36="","",IF(SUMPRODUCT(($D$5:$O$5&lt;TODAY())*D17:O17)=0,"",SUMPRODUCT(($D$5:$O$5&lt;TODAY())*((D36:O36&lt;D17:O17)*D36:O36+(D36:O36&gt;=D17:O17)*D17:O17))/SUMPRODUCT(($D$5:$O$5&lt;TODAY())*D17:O17)))</f>
        <v/>
      </c>
    </row>
    <row r="37" customFormat="false" ht="15" hidden="false" customHeight="false" outlineLevel="0" collapsed="false">
      <c r="A37" s="133" t="str">
        <f aca="false">A18</f>
        <v/>
      </c>
      <c r="B37" s="137" t="str">
        <f aca="false">IF(B18="","",B18)</f>
        <v/>
      </c>
      <c r="C37" s="137" t="str">
        <f aca="false">IF(C18="","",C18)</f>
        <v/>
      </c>
      <c r="D37" s="138" t="str">
        <f aca="false">IF($A37="","",COUNTIFS(Bewertungen!$C$5:$BJ$5,$A37,Bewertungen!$C$62:$BJ$62,1,Bewertungen!$C$4:$BJ$4,"&gt;="&amp;D$4,Bewertungen!$C$4:$BJ$4,"&lt;="&amp;D$5))</f>
        <v/>
      </c>
      <c r="E37" s="138" t="str">
        <f aca="false">IF($A37="","",COUNTIFS(Bewertungen!$C$5:$BJ$5,$A37,Bewertungen!$C$62:$BJ$62,1,Bewertungen!$C$4:$BJ$4,"&gt;="&amp;E$4,Bewertungen!$C$4:$BJ$4,"&lt;="&amp;E$5))</f>
        <v/>
      </c>
      <c r="F37" s="138" t="str">
        <f aca="false">IF($A37="","",COUNTIFS(Bewertungen!$C$5:$BJ$5,$A37,Bewertungen!$C$62:$BJ$62,1,Bewertungen!$C$4:$BJ$4,"&gt;="&amp;F$4,Bewertungen!$C$4:$BJ$4,"&lt;="&amp;F$5))</f>
        <v/>
      </c>
      <c r="G37" s="138" t="str">
        <f aca="false">IF($A37="","",COUNTIFS(Bewertungen!$C$5:$BJ$5,$A37,Bewertungen!$C$62:$BJ$62,1,Bewertungen!$C$4:$BJ$4,"&gt;="&amp;G$4,Bewertungen!$C$4:$BJ$4,"&lt;="&amp;G$5))</f>
        <v/>
      </c>
      <c r="H37" s="138" t="str">
        <f aca="false">IF($A37="","",COUNTIFS(Bewertungen!$C$5:$BJ$5,$A37,Bewertungen!$C$62:$BJ$62,1,Bewertungen!$C$4:$BJ$4,"&gt;="&amp;H$4,Bewertungen!$C$4:$BJ$4,"&lt;="&amp;H$5))</f>
        <v/>
      </c>
      <c r="I37" s="138" t="str">
        <f aca="false">IF($A37="","",COUNTIFS(Bewertungen!$C$5:$BJ$5,$A37,Bewertungen!$C$62:$BJ$62,1,Bewertungen!$C$4:$BJ$4,"&gt;="&amp;I$4,Bewertungen!$C$4:$BJ$4,"&lt;="&amp;I$5))</f>
        <v/>
      </c>
      <c r="J37" s="138" t="str">
        <f aca="false">IF($A37="","",COUNTIFS(Bewertungen!$C$5:$BJ$5,$A37,Bewertungen!$C$62:$BJ$62,1,Bewertungen!$C$4:$BJ$4,"&gt;="&amp;J$4,Bewertungen!$C$4:$BJ$4,"&lt;="&amp;J$5))</f>
        <v/>
      </c>
      <c r="K37" s="138" t="str">
        <f aca="false">IF($A37="","",COUNTIFS(Bewertungen!$C$5:$BJ$5,$A37,Bewertungen!$C$62:$BJ$62,1,Bewertungen!$C$4:$BJ$4,"&gt;="&amp;K$4,Bewertungen!$C$4:$BJ$4,"&lt;="&amp;K$5))</f>
        <v/>
      </c>
      <c r="L37" s="138" t="str">
        <f aca="false">IF($A37="","",COUNTIFS(Bewertungen!$C$5:$BJ$5,$A37,Bewertungen!$C$62:$BJ$62,1,Bewertungen!$C$4:$BJ$4,"&gt;="&amp;L$4,Bewertungen!$C$4:$BJ$4,"&lt;="&amp;L$5))</f>
        <v/>
      </c>
      <c r="M37" s="138" t="str">
        <f aca="false">IF($A37="","",COUNTIFS(Bewertungen!$C$5:$BJ$5,$A37,Bewertungen!$C$62:$BJ$62,1,Bewertungen!$C$4:$BJ$4,"&gt;="&amp;M$4,Bewertungen!$C$4:$BJ$4,"&lt;="&amp;M$5))</f>
        <v/>
      </c>
      <c r="N37" s="138" t="str">
        <f aca="false">IF($A37="","",COUNTIFS(Bewertungen!$C$5:$BJ$5,$A37,Bewertungen!$C$62:$BJ$62,1,Bewertungen!$C$4:$BJ$4,"&gt;="&amp;N$4,Bewertungen!$C$4:$BJ$4,"&lt;="&amp;N$5))</f>
        <v/>
      </c>
      <c r="O37" s="138" t="str">
        <f aca="false">IF($A37="","",COUNTIFS(Bewertungen!$C$5:$BJ$5,$A37,Bewertungen!$C$62:$BJ$62,1,Bewertungen!$C$4:$BJ$4,"&gt;="&amp;O$4,Bewertungen!$C$4:$BJ$4,"&lt;="&amp;O$5))</f>
        <v/>
      </c>
      <c r="P37" s="108" t="str">
        <f aca="true">IF(A37="","",IF(SUMPRODUCT(($D$5:$O$5&lt;TODAY())*D18:O18)=0,"",SUMPRODUCT(($D$5:$O$5&lt;TODAY())*((D37:O37&lt;D18:O18)*D37:O37+(D37:O37&gt;=D18:O18)*D18:O18))/SUMPRODUCT(($D$5:$O$5&lt;TODAY())*D18:O18)))</f>
        <v/>
      </c>
    </row>
    <row r="38" customFormat="false" ht="15" hidden="false" customHeight="false" outlineLevel="0" collapsed="false">
      <c r="A38" s="133" t="str">
        <f aca="false">A19</f>
        <v/>
      </c>
      <c r="B38" s="137" t="str">
        <f aca="false">IF(B19="","",B19)</f>
        <v/>
      </c>
      <c r="C38" s="137" t="str">
        <f aca="false">IF(C19="","",C19)</f>
        <v/>
      </c>
      <c r="D38" s="138" t="str">
        <f aca="false">IF($A38="","",COUNTIFS(Bewertungen!$C$5:$BJ$5,$A38,Bewertungen!$C$62:$BJ$62,1,Bewertungen!$C$4:$BJ$4,"&gt;="&amp;D$4,Bewertungen!$C$4:$BJ$4,"&lt;="&amp;D$5))</f>
        <v/>
      </c>
      <c r="E38" s="138" t="str">
        <f aca="false">IF($A38="","",COUNTIFS(Bewertungen!$C$5:$BJ$5,$A38,Bewertungen!$C$62:$BJ$62,1,Bewertungen!$C$4:$BJ$4,"&gt;="&amp;E$4,Bewertungen!$C$4:$BJ$4,"&lt;="&amp;E$5))</f>
        <v/>
      </c>
      <c r="F38" s="138" t="str">
        <f aca="false">IF($A38="","",COUNTIFS(Bewertungen!$C$5:$BJ$5,$A38,Bewertungen!$C$62:$BJ$62,1,Bewertungen!$C$4:$BJ$4,"&gt;="&amp;F$4,Bewertungen!$C$4:$BJ$4,"&lt;="&amp;F$5))</f>
        <v/>
      </c>
      <c r="G38" s="138" t="str">
        <f aca="false">IF($A38="","",COUNTIFS(Bewertungen!$C$5:$BJ$5,$A38,Bewertungen!$C$62:$BJ$62,1,Bewertungen!$C$4:$BJ$4,"&gt;="&amp;G$4,Bewertungen!$C$4:$BJ$4,"&lt;="&amp;G$5))</f>
        <v/>
      </c>
      <c r="H38" s="138" t="str">
        <f aca="false">IF($A38="","",COUNTIFS(Bewertungen!$C$5:$BJ$5,$A38,Bewertungen!$C$62:$BJ$62,1,Bewertungen!$C$4:$BJ$4,"&gt;="&amp;H$4,Bewertungen!$C$4:$BJ$4,"&lt;="&amp;H$5))</f>
        <v/>
      </c>
      <c r="I38" s="138" t="str">
        <f aca="false">IF($A38="","",COUNTIFS(Bewertungen!$C$5:$BJ$5,$A38,Bewertungen!$C$62:$BJ$62,1,Bewertungen!$C$4:$BJ$4,"&gt;="&amp;I$4,Bewertungen!$C$4:$BJ$4,"&lt;="&amp;I$5))</f>
        <v/>
      </c>
      <c r="J38" s="138" t="str">
        <f aca="false">IF($A38="","",COUNTIFS(Bewertungen!$C$5:$BJ$5,$A38,Bewertungen!$C$62:$BJ$62,1,Bewertungen!$C$4:$BJ$4,"&gt;="&amp;J$4,Bewertungen!$C$4:$BJ$4,"&lt;="&amp;J$5))</f>
        <v/>
      </c>
      <c r="K38" s="138" t="str">
        <f aca="false">IF($A38="","",COUNTIFS(Bewertungen!$C$5:$BJ$5,$A38,Bewertungen!$C$62:$BJ$62,1,Bewertungen!$C$4:$BJ$4,"&gt;="&amp;K$4,Bewertungen!$C$4:$BJ$4,"&lt;="&amp;K$5))</f>
        <v/>
      </c>
      <c r="L38" s="138" t="str">
        <f aca="false">IF($A38="","",COUNTIFS(Bewertungen!$C$5:$BJ$5,$A38,Bewertungen!$C$62:$BJ$62,1,Bewertungen!$C$4:$BJ$4,"&gt;="&amp;L$4,Bewertungen!$C$4:$BJ$4,"&lt;="&amp;L$5))</f>
        <v/>
      </c>
      <c r="M38" s="138" t="str">
        <f aca="false">IF($A38="","",COUNTIFS(Bewertungen!$C$5:$BJ$5,$A38,Bewertungen!$C$62:$BJ$62,1,Bewertungen!$C$4:$BJ$4,"&gt;="&amp;M$4,Bewertungen!$C$4:$BJ$4,"&lt;="&amp;M$5))</f>
        <v/>
      </c>
      <c r="N38" s="138" t="str">
        <f aca="false">IF($A38="","",COUNTIFS(Bewertungen!$C$5:$BJ$5,$A38,Bewertungen!$C$62:$BJ$62,1,Bewertungen!$C$4:$BJ$4,"&gt;="&amp;N$4,Bewertungen!$C$4:$BJ$4,"&lt;="&amp;N$5))</f>
        <v/>
      </c>
      <c r="O38" s="138" t="str">
        <f aca="false">IF($A38="","",COUNTIFS(Bewertungen!$C$5:$BJ$5,$A38,Bewertungen!$C$62:$BJ$62,1,Bewertungen!$C$4:$BJ$4,"&gt;="&amp;O$4,Bewertungen!$C$4:$BJ$4,"&lt;="&amp;O$5))</f>
        <v/>
      </c>
      <c r="P38" s="108" t="str">
        <f aca="true">IF(A38="","",IF(SUMPRODUCT(($D$5:$O$5&lt;TODAY())*D19:O19)=0,"",SUMPRODUCT(($D$5:$O$5&lt;TODAY())*((D38:O38&lt;D19:O19)*D38:O38+(D38:O38&gt;=D19:O19)*D19:O19))/SUMPRODUCT(($D$5:$O$5&lt;TODAY())*D19:O19)))</f>
        <v/>
      </c>
    </row>
    <row r="39" customFormat="false" ht="15" hidden="false" customHeight="false" outlineLevel="0" collapsed="false">
      <c r="A39" s="133" t="str">
        <f aca="false">A20</f>
        <v/>
      </c>
      <c r="B39" s="137" t="str">
        <f aca="false">IF(B20="","",B20)</f>
        <v/>
      </c>
      <c r="C39" s="137" t="str">
        <f aca="false">IF(C20="","",C20)</f>
        <v/>
      </c>
      <c r="D39" s="138" t="str">
        <f aca="false">IF($A39="","",COUNTIFS(Bewertungen!$C$5:$BJ$5,$A39,Bewertungen!$C$62:$BJ$62,1,Bewertungen!$C$4:$BJ$4,"&gt;="&amp;D$4,Bewertungen!$C$4:$BJ$4,"&lt;="&amp;D$5))</f>
        <v/>
      </c>
      <c r="E39" s="138" t="str">
        <f aca="false">IF($A39="","",COUNTIFS(Bewertungen!$C$5:$BJ$5,$A39,Bewertungen!$C$62:$BJ$62,1,Bewertungen!$C$4:$BJ$4,"&gt;="&amp;E$4,Bewertungen!$C$4:$BJ$4,"&lt;="&amp;E$5))</f>
        <v/>
      </c>
      <c r="F39" s="138" t="str">
        <f aca="false">IF($A39="","",COUNTIFS(Bewertungen!$C$5:$BJ$5,$A39,Bewertungen!$C$62:$BJ$62,1,Bewertungen!$C$4:$BJ$4,"&gt;="&amp;F$4,Bewertungen!$C$4:$BJ$4,"&lt;="&amp;F$5))</f>
        <v/>
      </c>
      <c r="G39" s="138" t="str">
        <f aca="false">IF($A39="","",COUNTIFS(Bewertungen!$C$5:$BJ$5,$A39,Bewertungen!$C$62:$BJ$62,1,Bewertungen!$C$4:$BJ$4,"&gt;="&amp;G$4,Bewertungen!$C$4:$BJ$4,"&lt;="&amp;G$5))</f>
        <v/>
      </c>
      <c r="H39" s="138" t="str">
        <f aca="false">IF($A39="","",COUNTIFS(Bewertungen!$C$5:$BJ$5,$A39,Bewertungen!$C$62:$BJ$62,1,Bewertungen!$C$4:$BJ$4,"&gt;="&amp;H$4,Bewertungen!$C$4:$BJ$4,"&lt;="&amp;H$5))</f>
        <v/>
      </c>
      <c r="I39" s="138" t="str">
        <f aca="false">IF($A39="","",COUNTIFS(Bewertungen!$C$5:$BJ$5,$A39,Bewertungen!$C$62:$BJ$62,1,Bewertungen!$C$4:$BJ$4,"&gt;="&amp;I$4,Bewertungen!$C$4:$BJ$4,"&lt;="&amp;I$5))</f>
        <v/>
      </c>
      <c r="J39" s="138" t="str">
        <f aca="false">IF($A39="","",COUNTIFS(Bewertungen!$C$5:$BJ$5,$A39,Bewertungen!$C$62:$BJ$62,1,Bewertungen!$C$4:$BJ$4,"&gt;="&amp;J$4,Bewertungen!$C$4:$BJ$4,"&lt;="&amp;J$5))</f>
        <v/>
      </c>
      <c r="K39" s="138" t="str">
        <f aca="false">IF($A39="","",COUNTIFS(Bewertungen!$C$5:$BJ$5,$A39,Bewertungen!$C$62:$BJ$62,1,Bewertungen!$C$4:$BJ$4,"&gt;="&amp;K$4,Bewertungen!$C$4:$BJ$4,"&lt;="&amp;K$5))</f>
        <v/>
      </c>
      <c r="L39" s="138" t="str">
        <f aca="false">IF($A39="","",COUNTIFS(Bewertungen!$C$5:$BJ$5,$A39,Bewertungen!$C$62:$BJ$62,1,Bewertungen!$C$4:$BJ$4,"&gt;="&amp;L$4,Bewertungen!$C$4:$BJ$4,"&lt;="&amp;L$5))</f>
        <v/>
      </c>
      <c r="M39" s="138" t="str">
        <f aca="false">IF($A39="","",COUNTIFS(Bewertungen!$C$5:$BJ$5,$A39,Bewertungen!$C$62:$BJ$62,1,Bewertungen!$C$4:$BJ$4,"&gt;="&amp;M$4,Bewertungen!$C$4:$BJ$4,"&lt;="&amp;M$5))</f>
        <v/>
      </c>
      <c r="N39" s="138" t="str">
        <f aca="false">IF($A39="","",COUNTIFS(Bewertungen!$C$5:$BJ$5,$A39,Bewertungen!$C$62:$BJ$62,1,Bewertungen!$C$4:$BJ$4,"&gt;="&amp;N$4,Bewertungen!$C$4:$BJ$4,"&lt;="&amp;N$5))</f>
        <v/>
      </c>
      <c r="O39" s="138" t="str">
        <f aca="false">IF($A39="","",COUNTIFS(Bewertungen!$C$5:$BJ$5,$A39,Bewertungen!$C$62:$BJ$62,1,Bewertungen!$C$4:$BJ$4,"&gt;="&amp;O$4,Bewertungen!$C$4:$BJ$4,"&lt;="&amp;O$5))</f>
        <v/>
      </c>
      <c r="P39" s="108" t="str">
        <f aca="true">IF(A39="","",IF(SUMPRODUCT(($D$5:$O$5&lt;TODAY())*D20:O20)=0,"",SUMPRODUCT(($D$5:$O$5&lt;TODAY())*((D39:O39&lt;D20:O20)*D39:O39+(D39:O39&gt;=D20:O20)*D20:O20))/SUMPRODUCT(($D$5:$O$5&lt;TODAY())*D20:O20)))</f>
        <v/>
      </c>
    </row>
    <row r="40" customFormat="false" ht="15" hidden="false" customHeight="false" outlineLevel="0" collapsed="false">
      <c r="A40" s="133" t="str">
        <f aca="false">A21</f>
        <v/>
      </c>
      <c r="B40" s="137" t="str">
        <f aca="false">IF(B21="","",B21)</f>
        <v/>
      </c>
      <c r="C40" s="137" t="str">
        <f aca="false">IF(C21="","",C21)</f>
        <v/>
      </c>
      <c r="D40" s="138" t="str">
        <f aca="false">IF($A40="","",COUNTIFS(Bewertungen!$C$5:$BJ$5,$A40,Bewertungen!$C$62:$BJ$62,1,Bewertungen!$C$4:$BJ$4,"&gt;="&amp;D$4,Bewertungen!$C$4:$BJ$4,"&lt;="&amp;D$5))</f>
        <v/>
      </c>
      <c r="E40" s="138" t="str">
        <f aca="false">IF($A40="","",COUNTIFS(Bewertungen!$C$5:$BJ$5,$A40,Bewertungen!$C$62:$BJ$62,1,Bewertungen!$C$4:$BJ$4,"&gt;="&amp;E$4,Bewertungen!$C$4:$BJ$4,"&lt;="&amp;E$5))</f>
        <v/>
      </c>
      <c r="F40" s="138" t="str">
        <f aca="false">IF($A40="","",COUNTIFS(Bewertungen!$C$5:$BJ$5,$A40,Bewertungen!$C$62:$BJ$62,1,Bewertungen!$C$4:$BJ$4,"&gt;="&amp;F$4,Bewertungen!$C$4:$BJ$4,"&lt;="&amp;F$5))</f>
        <v/>
      </c>
      <c r="G40" s="138" t="str">
        <f aca="false">IF($A40="","",COUNTIFS(Bewertungen!$C$5:$BJ$5,$A40,Bewertungen!$C$62:$BJ$62,1,Bewertungen!$C$4:$BJ$4,"&gt;="&amp;G$4,Bewertungen!$C$4:$BJ$4,"&lt;="&amp;G$5))</f>
        <v/>
      </c>
      <c r="H40" s="138" t="str">
        <f aca="false">IF($A40="","",COUNTIFS(Bewertungen!$C$5:$BJ$5,$A40,Bewertungen!$C$62:$BJ$62,1,Bewertungen!$C$4:$BJ$4,"&gt;="&amp;H$4,Bewertungen!$C$4:$BJ$4,"&lt;="&amp;H$5))</f>
        <v/>
      </c>
      <c r="I40" s="138" t="str">
        <f aca="false">IF($A40="","",COUNTIFS(Bewertungen!$C$5:$BJ$5,$A40,Bewertungen!$C$62:$BJ$62,1,Bewertungen!$C$4:$BJ$4,"&gt;="&amp;I$4,Bewertungen!$C$4:$BJ$4,"&lt;="&amp;I$5))</f>
        <v/>
      </c>
      <c r="J40" s="138" t="str">
        <f aca="false">IF($A40="","",COUNTIFS(Bewertungen!$C$5:$BJ$5,$A40,Bewertungen!$C$62:$BJ$62,1,Bewertungen!$C$4:$BJ$4,"&gt;="&amp;J$4,Bewertungen!$C$4:$BJ$4,"&lt;="&amp;J$5))</f>
        <v/>
      </c>
      <c r="K40" s="138" t="str">
        <f aca="false">IF($A40="","",COUNTIFS(Bewertungen!$C$5:$BJ$5,$A40,Bewertungen!$C$62:$BJ$62,1,Bewertungen!$C$4:$BJ$4,"&gt;="&amp;K$4,Bewertungen!$C$4:$BJ$4,"&lt;="&amp;K$5))</f>
        <v/>
      </c>
      <c r="L40" s="138" t="str">
        <f aca="false">IF($A40="","",COUNTIFS(Bewertungen!$C$5:$BJ$5,$A40,Bewertungen!$C$62:$BJ$62,1,Bewertungen!$C$4:$BJ$4,"&gt;="&amp;L$4,Bewertungen!$C$4:$BJ$4,"&lt;="&amp;L$5))</f>
        <v/>
      </c>
      <c r="M40" s="138" t="str">
        <f aca="false">IF($A40="","",COUNTIFS(Bewertungen!$C$5:$BJ$5,$A40,Bewertungen!$C$62:$BJ$62,1,Bewertungen!$C$4:$BJ$4,"&gt;="&amp;M$4,Bewertungen!$C$4:$BJ$4,"&lt;="&amp;M$5))</f>
        <v/>
      </c>
      <c r="N40" s="138" t="str">
        <f aca="false">IF($A40="","",COUNTIFS(Bewertungen!$C$5:$BJ$5,$A40,Bewertungen!$C$62:$BJ$62,1,Bewertungen!$C$4:$BJ$4,"&gt;="&amp;N$4,Bewertungen!$C$4:$BJ$4,"&lt;="&amp;N$5))</f>
        <v/>
      </c>
      <c r="O40" s="138" t="str">
        <f aca="false">IF($A40="","",COUNTIFS(Bewertungen!$C$5:$BJ$5,$A40,Bewertungen!$C$62:$BJ$62,1,Bewertungen!$C$4:$BJ$4,"&gt;="&amp;O$4,Bewertungen!$C$4:$BJ$4,"&lt;="&amp;O$5))</f>
        <v/>
      </c>
      <c r="P40" s="108" t="str">
        <f aca="true">IF(A40="","",IF(SUMPRODUCT(($D$5:$O$5&lt;TODAY())*D21:O21)=0,"",SUMPRODUCT(($D$5:$O$5&lt;TODAY())*((D40:O40&lt;D21:O21)*D40:O40+(D40:O40&gt;=D21:O21)*D21:O21))/SUMPRODUCT(($D$5:$O$5&lt;TODAY())*D21:O21)))</f>
        <v/>
      </c>
    </row>
    <row r="41" customFormat="false" ht="15" hidden="false" customHeight="false" outlineLevel="0" collapsed="false">
      <c r="A41" s="133" t="str">
        <f aca="false">A22</f>
        <v/>
      </c>
      <c r="B41" s="137" t="str">
        <f aca="false">IF(B22="","",B22)</f>
        <v/>
      </c>
      <c r="C41" s="137" t="str">
        <f aca="false">IF(C22="","",C22)</f>
        <v/>
      </c>
      <c r="D41" s="138" t="str">
        <f aca="false">IF($A41="","",COUNTIFS(Bewertungen!$C$5:$BJ$5,$A41,Bewertungen!$C$62:$BJ$62,1,Bewertungen!$C$4:$BJ$4,"&gt;="&amp;D$4,Bewertungen!$C$4:$BJ$4,"&lt;="&amp;D$5))</f>
        <v/>
      </c>
      <c r="E41" s="138" t="str">
        <f aca="false">IF($A41="","",COUNTIFS(Bewertungen!$C$5:$BJ$5,$A41,Bewertungen!$C$62:$BJ$62,1,Bewertungen!$C$4:$BJ$4,"&gt;="&amp;E$4,Bewertungen!$C$4:$BJ$4,"&lt;="&amp;E$5))</f>
        <v/>
      </c>
      <c r="F41" s="138" t="str">
        <f aca="false">IF($A41="","",COUNTIFS(Bewertungen!$C$5:$BJ$5,$A41,Bewertungen!$C$62:$BJ$62,1,Bewertungen!$C$4:$BJ$4,"&gt;="&amp;F$4,Bewertungen!$C$4:$BJ$4,"&lt;="&amp;F$5))</f>
        <v/>
      </c>
      <c r="G41" s="138" t="str">
        <f aca="false">IF($A41="","",COUNTIFS(Bewertungen!$C$5:$BJ$5,$A41,Bewertungen!$C$62:$BJ$62,1,Bewertungen!$C$4:$BJ$4,"&gt;="&amp;G$4,Bewertungen!$C$4:$BJ$4,"&lt;="&amp;G$5))</f>
        <v/>
      </c>
      <c r="H41" s="138" t="str">
        <f aca="false">IF($A41="","",COUNTIFS(Bewertungen!$C$5:$BJ$5,$A41,Bewertungen!$C$62:$BJ$62,1,Bewertungen!$C$4:$BJ$4,"&gt;="&amp;H$4,Bewertungen!$C$4:$BJ$4,"&lt;="&amp;H$5))</f>
        <v/>
      </c>
      <c r="I41" s="138" t="str">
        <f aca="false">IF($A41="","",COUNTIFS(Bewertungen!$C$5:$BJ$5,$A41,Bewertungen!$C$62:$BJ$62,1,Bewertungen!$C$4:$BJ$4,"&gt;="&amp;I$4,Bewertungen!$C$4:$BJ$4,"&lt;="&amp;I$5))</f>
        <v/>
      </c>
      <c r="J41" s="138" t="str">
        <f aca="false">IF($A41="","",COUNTIFS(Bewertungen!$C$5:$BJ$5,$A41,Bewertungen!$C$62:$BJ$62,1,Bewertungen!$C$4:$BJ$4,"&gt;="&amp;J$4,Bewertungen!$C$4:$BJ$4,"&lt;="&amp;J$5))</f>
        <v/>
      </c>
      <c r="K41" s="138" t="str">
        <f aca="false">IF($A41="","",COUNTIFS(Bewertungen!$C$5:$BJ$5,$A41,Bewertungen!$C$62:$BJ$62,1,Bewertungen!$C$4:$BJ$4,"&gt;="&amp;K$4,Bewertungen!$C$4:$BJ$4,"&lt;="&amp;K$5))</f>
        <v/>
      </c>
      <c r="L41" s="138" t="str">
        <f aca="false">IF($A41="","",COUNTIFS(Bewertungen!$C$5:$BJ$5,$A41,Bewertungen!$C$62:$BJ$62,1,Bewertungen!$C$4:$BJ$4,"&gt;="&amp;L$4,Bewertungen!$C$4:$BJ$4,"&lt;="&amp;L$5))</f>
        <v/>
      </c>
      <c r="M41" s="138" t="str">
        <f aca="false">IF($A41="","",COUNTIFS(Bewertungen!$C$5:$BJ$5,$A41,Bewertungen!$C$62:$BJ$62,1,Bewertungen!$C$4:$BJ$4,"&gt;="&amp;M$4,Bewertungen!$C$4:$BJ$4,"&lt;="&amp;M$5))</f>
        <v/>
      </c>
      <c r="N41" s="138" t="str">
        <f aca="false">IF($A41="","",COUNTIFS(Bewertungen!$C$5:$BJ$5,$A41,Bewertungen!$C$62:$BJ$62,1,Bewertungen!$C$4:$BJ$4,"&gt;="&amp;N$4,Bewertungen!$C$4:$BJ$4,"&lt;="&amp;N$5))</f>
        <v/>
      </c>
      <c r="O41" s="138" t="str">
        <f aca="false">IF($A41="","",COUNTIFS(Bewertungen!$C$5:$BJ$5,$A41,Bewertungen!$C$62:$BJ$62,1,Bewertungen!$C$4:$BJ$4,"&gt;="&amp;O$4,Bewertungen!$C$4:$BJ$4,"&lt;="&amp;O$5))</f>
        <v/>
      </c>
      <c r="P41" s="108" t="str">
        <f aca="true">IF(A41="","",IF(SUMPRODUCT(($D$5:$O$5&lt;TODAY())*D22:O22)=0,"",SUMPRODUCT(($D$5:$O$5&lt;TODAY())*((D41:O41&lt;D22:O22)*D41:O41+(D41:O41&gt;=D22:O22)*D22:O22))/SUMPRODUCT(($D$5:$O$5&lt;TODAY())*D22:O22)))</f>
        <v/>
      </c>
    </row>
    <row r="42" customFormat="false" ht="15" hidden="false" customHeight="false" outlineLevel="0" collapsed="false">
      <c r="A42" s="133" t="str">
        <f aca="false">A23</f>
        <v/>
      </c>
      <c r="B42" s="137" t="str">
        <f aca="false">IF(B23="","",B23)</f>
        <v/>
      </c>
      <c r="C42" s="137" t="str">
        <f aca="false">IF(C23="","",C23)</f>
        <v/>
      </c>
      <c r="D42" s="138" t="str">
        <f aca="false">IF($A42="","",COUNTIFS(Bewertungen!$C$5:$BJ$5,$A42,Bewertungen!$C$62:$BJ$62,1,Bewertungen!$C$4:$BJ$4,"&gt;="&amp;D$4,Bewertungen!$C$4:$BJ$4,"&lt;="&amp;D$5))</f>
        <v/>
      </c>
      <c r="E42" s="138" t="str">
        <f aca="false">IF($A42="","",COUNTIFS(Bewertungen!$C$5:$BJ$5,$A42,Bewertungen!$C$62:$BJ$62,1,Bewertungen!$C$4:$BJ$4,"&gt;="&amp;E$4,Bewertungen!$C$4:$BJ$4,"&lt;="&amp;E$5))</f>
        <v/>
      </c>
      <c r="F42" s="138" t="str">
        <f aca="false">IF($A42="","",COUNTIFS(Bewertungen!$C$5:$BJ$5,$A42,Bewertungen!$C$62:$BJ$62,1,Bewertungen!$C$4:$BJ$4,"&gt;="&amp;F$4,Bewertungen!$C$4:$BJ$4,"&lt;="&amp;F$5))</f>
        <v/>
      </c>
      <c r="G42" s="138" t="str">
        <f aca="false">IF($A42="","",COUNTIFS(Bewertungen!$C$5:$BJ$5,$A42,Bewertungen!$C$62:$BJ$62,1,Bewertungen!$C$4:$BJ$4,"&gt;="&amp;G$4,Bewertungen!$C$4:$BJ$4,"&lt;="&amp;G$5))</f>
        <v/>
      </c>
      <c r="H42" s="138" t="str">
        <f aca="false">IF($A42="","",COUNTIFS(Bewertungen!$C$5:$BJ$5,$A42,Bewertungen!$C$62:$BJ$62,1,Bewertungen!$C$4:$BJ$4,"&gt;="&amp;H$4,Bewertungen!$C$4:$BJ$4,"&lt;="&amp;H$5))</f>
        <v/>
      </c>
      <c r="I42" s="138" t="str">
        <f aca="false">IF($A42="","",COUNTIFS(Bewertungen!$C$5:$BJ$5,$A42,Bewertungen!$C$62:$BJ$62,1,Bewertungen!$C$4:$BJ$4,"&gt;="&amp;I$4,Bewertungen!$C$4:$BJ$4,"&lt;="&amp;I$5))</f>
        <v/>
      </c>
      <c r="J42" s="138" t="str">
        <f aca="false">IF($A42="","",COUNTIFS(Bewertungen!$C$5:$BJ$5,$A42,Bewertungen!$C$62:$BJ$62,1,Bewertungen!$C$4:$BJ$4,"&gt;="&amp;J$4,Bewertungen!$C$4:$BJ$4,"&lt;="&amp;J$5))</f>
        <v/>
      </c>
      <c r="K42" s="138" t="str">
        <f aca="false">IF($A42="","",COUNTIFS(Bewertungen!$C$5:$BJ$5,$A42,Bewertungen!$C$62:$BJ$62,1,Bewertungen!$C$4:$BJ$4,"&gt;="&amp;K$4,Bewertungen!$C$4:$BJ$4,"&lt;="&amp;K$5))</f>
        <v/>
      </c>
      <c r="L42" s="138" t="str">
        <f aca="false">IF($A42="","",COUNTIFS(Bewertungen!$C$5:$BJ$5,$A42,Bewertungen!$C$62:$BJ$62,1,Bewertungen!$C$4:$BJ$4,"&gt;="&amp;L$4,Bewertungen!$C$4:$BJ$4,"&lt;="&amp;L$5))</f>
        <v/>
      </c>
      <c r="M42" s="138" t="str">
        <f aca="false">IF($A42="","",COUNTIFS(Bewertungen!$C$5:$BJ$5,$A42,Bewertungen!$C$62:$BJ$62,1,Bewertungen!$C$4:$BJ$4,"&gt;="&amp;M$4,Bewertungen!$C$4:$BJ$4,"&lt;="&amp;M$5))</f>
        <v/>
      </c>
      <c r="N42" s="138" t="str">
        <f aca="false">IF($A42="","",COUNTIFS(Bewertungen!$C$5:$BJ$5,$A42,Bewertungen!$C$62:$BJ$62,1,Bewertungen!$C$4:$BJ$4,"&gt;="&amp;N$4,Bewertungen!$C$4:$BJ$4,"&lt;="&amp;N$5))</f>
        <v/>
      </c>
      <c r="O42" s="138" t="str">
        <f aca="false">IF($A42="","",COUNTIFS(Bewertungen!$C$5:$BJ$5,$A42,Bewertungen!$C$62:$BJ$62,1,Bewertungen!$C$4:$BJ$4,"&gt;="&amp;O$4,Bewertungen!$C$4:$BJ$4,"&lt;="&amp;O$5))</f>
        <v/>
      </c>
      <c r="P42" s="108" t="str">
        <f aca="true">IF(A42="","",IF(SUMPRODUCT(($D$5:$O$5&lt;TODAY())*D23:O23)=0,"",SUMPRODUCT(($D$5:$O$5&lt;TODAY())*((D42:O42&lt;D23:O23)*D42:O42+(D42:O42&gt;=D23:O23)*D23:O23))/SUMPRODUCT(($D$5:$O$5&lt;TODAY())*D23:O23)))</f>
        <v/>
      </c>
    </row>
    <row r="44" customFormat="false" ht="15" hidden="false" customHeight="false" outlineLevel="0" collapsed="false">
      <c r="A44" s="28" t="s">
        <v>440</v>
      </c>
    </row>
  </sheetData>
  <mergeCells count="2">
    <mergeCell ref="A1:Q1"/>
    <mergeCell ref="A2:Q2"/>
  </mergeCells>
  <conditionalFormatting sqref="D28:O42">
    <cfRule type="expression" priority="2" aboveAverage="0" equalAverage="0" bottom="0" percent="0" rank="0" text="" dxfId="4">
      <formula>AND(D28&lt;&gt;"",D9&gt;0,D28&gt;=D9)</formula>
    </cfRule>
    <cfRule type="expression" priority="3" aboveAverage="0" equalAverage="0" bottom="0" percent="0" rank="0" text="" dxfId="0">
      <formula>AND(D9&gt;0,N(D28)&lt;D9,D$5&lt;TODAY())</formula>
    </cfRule>
    <cfRule type="expression" priority="4" aboveAverage="0" equalAverage="0" bottom="0" percent="0" rank="0" text="" dxfId="20">
      <formula>AND(D9&gt;0,N(D28)&lt;D9)</formula>
    </cfRule>
  </conditionalFormatting>
  <conditionalFormatting sqref="P28:P42">
    <cfRule type="expression" priority="5" aboveAverage="0" equalAverage="0" bottom="0" percent="0" rank="0" text="" dxfId="4">
      <formula>AND(ISNUMBER(P28),P28&gt;=0.9)</formula>
    </cfRule>
    <cfRule type="expression" priority="6" aboveAverage="0" equalAverage="0" bottom="0" percent="0" rank="0" text="" dxfId="2">
      <formula>AND(ISNUMBER(P28),P28&gt;=0.7)</formula>
    </cfRule>
    <cfRule type="expression" priority="7" aboveAverage="0" equalAverage="0" bottom="0" percent="0" rank="0" text="" dxfId="0">
      <formula>ISNUMBER(P28)</formula>
    </cfRule>
  </conditionalFormatting>
  <dataValidations count="2">
    <dataValidation allowBlank="true" errorStyle="stop" operator="between" showDropDown="false" showErrorMessage="false" showInputMessage="false" sqref="C9:C23" type="list">
      <formula1>"Jede Woche,Alle 2 Wochen,Jeden Monat,Alle 2 Monate,Jedes Quartal,Halbjährlich"</formula1>
      <formula2>0</formula2>
    </dataValidation>
    <dataValidation allowBlank="true" errorStyle="stop" operator="between" showDropDown="false" showErrorMessage="false" showInputMessage="false" sqref="B9:B23" type="list">
      <formula1>Lista_audytorow</formula1>
      <formula2>0</formula2>
    </dataValidation>
  </dataValidations>
  <printOptions headings="false" gridLines="false" gridLinesSet="true" horizontalCentered="false" verticalCentered="false"/>
  <pageMargins left="0.4" right="0.4" top="0.5" bottom="0.5" header="0.511811023622047" footer="0.5"/>
  <pageSetup paperSize="9" scale="100" fitToWidth="1" fitToHeight="1" pageOrder="downThenOver" orientation="landscape" blackAndWhite="false" draft="false" cellComments="none" horizontalDpi="300" verticalDpi="300" copies="1"/>
  <headerFooter differentFirst="false" differentOddEven="false">
    <oddHeader/>
    <oddFooter>&amp;L&amp;8 © Process Lab Pro | processlabpro.com&amp;R&amp;8 &amp;P / &amp;N</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7050C8"/>
    <pageSetUpPr fitToPage="true"/>
  </sheetPr>
  <dimension ref="A1:H37"/>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3" ySplit="10" topLeftCell="D11" activePane="bottomRight" state="frozen"/>
      <selection pane="topLeft" activeCell="A1" activeCellId="0" sqref="A1"/>
      <selection pane="topRight" activeCell="D1" activeCellId="0" sqref="D1"/>
      <selection pane="bottomLeft" activeCell="A11" activeCellId="0" sqref="A11"/>
      <selection pane="bottomRight" activeCell="A1" activeCellId="0" sqref="A1"/>
    </sheetView>
  </sheetViews>
  <sheetFormatPr defaultColWidth="8.6796875" defaultRowHeight="15" zeroHeight="false" outlineLevelRow="0" outlineLevelCol="0"/>
  <cols>
    <col collapsed="false" customWidth="true" hidden="false" outlineLevel="0" max="1" min="1" style="0" width="6"/>
    <col collapsed="false" customWidth="true" hidden="false" outlineLevel="0" max="2" min="2" style="0" width="30"/>
    <col collapsed="false" customWidth="true" hidden="false" outlineLevel="0" max="3" min="3" style="0" width="46"/>
    <col collapsed="false" customWidth="true" hidden="false" outlineLevel="0" max="4" min="4" style="0" width="62"/>
    <col collapsed="false" customWidth="true" hidden="false" outlineLevel="0" max="5" min="5" style="0" width="22"/>
    <col collapsed="false" customWidth="true" hidden="false" outlineLevel="0" max="6" min="6" style="0" width="13"/>
    <col collapsed="false" customWidth="true" hidden="false" outlineLevel="0" max="7" min="7" style="0" width="15"/>
    <col collapsed="false" customWidth="true" hidden="false" outlineLevel="0" max="8" min="8" style="0" width="30"/>
  </cols>
  <sheetData>
    <row r="1" customFormat="false" ht="30" hidden="false" customHeight="true" outlineLevel="0" collapsed="false">
      <c r="A1" s="21" t="s">
        <v>441</v>
      </c>
      <c r="B1" s="21"/>
      <c r="C1" s="21"/>
      <c r="D1" s="21"/>
      <c r="E1" s="21"/>
      <c r="F1" s="21"/>
      <c r="G1" s="21"/>
      <c r="H1" s="21"/>
    </row>
    <row r="2" customFormat="false" ht="30" hidden="false" customHeight="true" outlineLevel="0" collapsed="false">
      <c r="A2" s="22" t="s">
        <v>442</v>
      </c>
      <c r="B2" s="22"/>
      <c r="C2" s="22"/>
      <c r="D2" s="22"/>
      <c r="E2" s="22"/>
      <c r="F2" s="22"/>
      <c r="G2" s="22"/>
      <c r="H2" s="22"/>
    </row>
    <row r="3" customFormat="false" ht="15" hidden="false" customHeight="false" outlineLevel="0" collapsed="false">
      <c r="A3" s="29" t="s">
        <v>443</v>
      </c>
    </row>
    <row r="4" customFormat="false" ht="15" hidden="false" customHeight="false" outlineLevel="0" collapsed="false">
      <c r="B4" s="26" t="s">
        <v>444</v>
      </c>
      <c r="C4" s="26" t="s">
        <v>445</v>
      </c>
      <c r="D4" s="26" t="s">
        <v>91</v>
      </c>
      <c r="E4" s="26" t="s">
        <v>446</v>
      </c>
    </row>
    <row r="5" customFormat="false" ht="15" hidden="false" customHeight="false" outlineLevel="0" collapsed="false">
      <c r="B5" s="31" t="s">
        <v>447</v>
      </c>
      <c r="C5" s="135" t="n">
        <f aca="false">COUNTIFS($B$11:$B$37,B5)-COUNTIFS($B$11:$B$37,B5,$G$11:$G$37,"Nicht zutreffend")</f>
        <v>12</v>
      </c>
      <c r="D5" s="135" t="n">
        <f aca="false">COUNTIFS($B$11:$B$37,B5,$G$11:$G$37,"Erledigt")</f>
        <v>0</v>
      </c>
      <c r="E5" s="108" t="n">
        <f aca="false">IF(C5=0,"",D5/C5)</f>
        <v>0</v>
      </c>
    </row>
    <row r="6" customFormat="false" ht="15" hidden="false" customHeight="false" outlineLevel="0" collapsed="false">
      <c r="B6" s="31" t="s">
        <v>448</v>
      </c>
      <c r="C6" s="135" t="n">
        <f aca="false">COUNTIFS($B$11:$B$37,B6)-COUNTIFS($B$11:$B$37,B6,$G$11:$G$37,"Nicht zutreffend")</f>
        <v>8</v>
      </c>
      <c r="D6" s="135" t="n">
        <f aca="false">COUNTIFS($B$11:$B$37,B6,$G$11:$G$37,"Erledigt")</f>
        <v>0</v>
      </c>
      <c r="E6" s="108" t="n">
        <f aca="false">IF(C6=0,"",D6/C6)</f>
        <v>0</v>
      </c>
    </row>
    <row r="7" customFormat="false" ht="15" hidden="false" customHeight="false" outlineLevel="0" collapsed="false">
      <c r="B7" s="31" t="s">
        <v>449</v>
      </c>
      <c r="C7" s="135" t="n">
        <f aca="false">COUNTIFS($B$11:$B$37,B7)-COUNTIFS($B$11:$B$37,B7,$G$11:$G$37,"Nicht zutreffend")</f>
        <v>7</v>
      </c>
      <c r="D7" s="135" t="n">
        <f aca="false">COUNTIFS($B$11:$B$37,B7,$G$11:$G$37,"Erledigt")</f>
        <v>0</v>
      </c>
      <c r="E7" s="108" t="n">
        <f aca="false">IF(C7=0,"",D7/C7)</f>
        <v>0</v>
      </c>
    </row>
    <row r="8" customFormat="false" ht="15" hidden="false" customHeight="false" outlineLevel="0" collapsed="false">
      <c r="B8" s="139" t="s">
        <v>450</v>
      </c>
      <c r="C8" s="47" t="n">
        <f aca="false">SUM(C5:C7)</f>
        <v>27</v>
      </c>
      <c r="D8" s="47" t="n">
        <f aca="false">SUM(D5:D7)</f>
        <v>0</v>
      </c>
      <c r="E8" s="140" t="n">
        <f aca="false">IF(C8=0,"",D8/C8)</f>
        <v>0</v>
      </c>
    </row>
    <row r="10" customFormat="false" ht="24" hidden="false" customHeight="true" outlineLevel="0" collapsed="false">
      <c r="A10" s="44" t="s">
        <v>389</v>
      </c>
      <c r="B10" s="44" t="s">
        <v>444</v>
      </c>
      <c r="C10" s="44" t="s">
        <v>451</v>
      </c>
      <c r="D10" s="44" t="s">
        <v>452</v>
      </c>
      <c r="E10" s="44" t="s">
        <v>394</v>
      </c>
      <c r="F10" s="44" t="s">
        <v>395</v>
      </c>
      <c r="G10" s="44" t="s">
        <v>396</v>
      </c>
      <c r="H10" s="44" t="s">
        <v>399</v>
      </c>
    </row>
    <row r="11" customFormat="false" ht="39.75" hidden="false" customHeight="true" outlineLevel="0" collapsed="false">
      <c r="A11" s="122" t="n">
        <v>1</v>
      </c>
      <c r="B11" s="141" t="s">
        <v>447</v>
      </c>
      <c r="C11" s="133" t="s">
        <v>453</v>
      </c>
      <c r="D11" s="55" t="s">
        <v>454</v>
      </c>
      <c r="E11" s="23"/>
      <c r="F11" s="123"/>
      <c r="G11" s="125" t="s">
        <v>72</v>
      </c>
      <c r="H11" s="23"/>
    </row>
    <row r="12" customFormat="false" ht="39.75" hidden="false" customHeight="true" outlineLevel="0" collapsed="false">
      <c r="A12" s="122" t="n">
        <v>2</v>
      </c>
      <c r="B12" s="141" t="s">
        <v>447</v>
      </c>
      <c r="C12" s="133" t="s">
        <v>455</v>
      </c>
      <c r="D12" s="55" t="s">
        <v>456</v>
      </c>
      <c r="E12" s="23"/>
      <c r="F12" s="123"/>
      <c r="G12" s="125" t="s">
        <v>72</v>
      </c>
      <c r="H12" s="23"/>
    </row>
    <row r="13" customFormat="false" ht="39.75" hidden="false" customHeight="true" outlineLevel="0" collapsed="false">
      <c r="A13" s="122" t="n">
        <v>3</v>
      </c>
      <c r="B13" s="141" t="s">
        <v>447</v>
      </c>
      <c r="C13" s="133" t="s">
        <v>457</v>
      </c>
      <c r="D13" s="55" t="s">
        <v>458</v>
      </c>
      <c r="E13" s="23"/>
      <c r="F13" s="123"/>
      <c r="G13" s="125" t="s">
        <v>72</v>
      </c>
      <c r="H13" s="23"/>
    </row>
    <row r="14" customFormat="false" ht="39.75" hidden="false" customHeight="true" outlineLevel="0" collapsed="false">
      <c r="A14" s="122" t="n">
        <v>4</v>
      </c>
      <c r="B14" s="141" t="s">
        <v>447</v>
      </c>
      <c r="C14" s="133" t="s">
        <v>459</v>
      </c>
      <c r="D14" s="55" t="s">
        <v>460</v>
      </c>
      <c r="E14" s="23"/>
      <c r="F14" s="123"/>
      <c r="G14" s="125" t="s">
        <v>72</v>
      </c>
      <c r="H14" s="23"/>
    </row>
    <row r="15" customFormat="false" ht="39.75" hidden="false" customHeight="true" outlineLevel="0" collapsed="false">
      <c r="A15" s="122" t="n">
        <v>5</v>
      </c>
      <c r="B15" s="141" t="s">
        <v>447</v>
      </c>
      <c r="C15" s="133" t="s">
        <v>461</v>
      </c>
      <c r="D15" s="55" t="s">
        <v>462</v>
      </c>
      <c r="E15" s="23"/>
      <c r="F15" s="123"/>
      <c r="G15" s="125" t="s">
        <v>72</v>
      </c>
      <c r="H15" s="23"/>
    </row>
    <row r="16" customFormat="false" ht="39.75" hidden="false" customHeight="true" outlineLevel="0" collapsed="false">
      <c r="A16" s="122" t="n">
        <v>6</v>
      </c>
      <c r="B16" s="141" t="s">
        <v>447</v>
      </c>
      <c r="C16" s="133" t="s">
        <v>463</v>
      </c>
      <c r="D16" s="55" t="s">
        <v>464</v>
      </c>
      <c r="E16" s="23"/>
      <c r="F16" s="123"/>
      <c r="G16" s="125" t="s">
        <v>72</v>
      </c>
      <c r="H16" s="23"/>
    </row>
    <row r="17" customFormat="false" ht="39.75" hidden="false" customHeight="true" outlineLevel="0" collapsed="false">
      <c r="A17" s="122" t="n">
        <v>7</v>
      </c>
      <c r="B17" s="141" t="s">
        <v>447</v>
      </c>
      <c r="C17" s="133" t="s">
        <v>465</v>
      </c>
      <c r="D17" s="55" t="s">
        <v>466</v>
      </c>
      <c r="E17" s="23"/>
      <c r="F17" s="123"/>
      <c r="G17" s="125" t="s">
        <v>72</v>
      </c>
      <c r="H17" s="23"/>
    </row>
    <row r="18" customFormat="false" ht="39.75" hidden="false" customHeight="true" outlineLevel="0" collapsed="false">
      <c r="A18" s="122" t="n">
        <v>8</v>
      </c>
      <c r="B18" s="141" t="s">
        <v>447</v>
      </c>
      <c r="C18" s="133" t="s">
        <v>467</v>
      </c>
      <c r="D18" s="55" t="s">
        <v>468</v>
      </c>
      <c r="E18" s="23"/>
      <c r="F18" s="123"/>
      <c r="G18" s="125" t="s">
        <v>72</v>
      </c>
      <c r="H18" s="23"/>
    </row>
    <row r="19" customFormat="false" ht="39.75" hidden="false" customHeight="true" outlineLevel="0" collapsed="false">
      <c r="A19" s="122" t="n">
        <v>9</v>
      </c>
      <c r="B19" s="141" t="s">
        <v>447</v>
      </c>
      <c r="C19" s="133" t="s">
        <v>469</v>
      </c>
      <c r="D19" s="55" t="s">
        <v>470</v>
      </c>
      <c r="E19" s="23"/>
      <c r="F19" s="123"/>
      <c r="G19" s="125" t="s">
        <v>72</v>
      </c>
      <c r="H19" s="23"/>
    </row>
    <row r="20" customFormat="false" ht="39.75" hidden="false" customHeight="true" outlineLevel="0" collapsed="false">
      <c r="A20" s="122" t="n">
        <v>10</v>
      </c>
      <c r="B20" s="141" t="s">
        <v>447</v>
      </c>
      <c r="C20" s="133" t="s">
        <v>471</v>
      </c>
      <c r="D20" s="55" t="s">
        <v>472</v>
      </c>
      <c r="E20" s="23"/>
      <c r="F20" s="123"/>
      <c r="G20" s="125" t="s">
        <v>72</v>
      </c>
      <c r="H20" s="23"/>
    </row>
    <row r="21" customFormat="false" ht="39.75" hidden="false" customHeight="true" outlineLevel="0" collapsed="false">
      <c r="A21" s="122" t="n">
        <v>11</v>
      </c>
      <c r="B21" s="141" t="s">
        <v>447</v>
      </c>
      <c r="C21" s="133" t="s">
        <v>473</v>
      </c>
      <c r="D21" s="55" t="s">
        <v>474</v>
      </c>
      <c r="E21" s="23"/>
      <c r="F21" s="123"/>
      <c r="G21" s="125" t="s">
        <v>72</v>
      </c>
      <c r="H21" s="23"/>
    </row>
    <row r="22" customFormat="false" ht="39.75" hidden="false" customHeight="true" outlineLevel="0" collapsed="false">
      <c r="A22" s="122" t="n">
        <v>12</v>
      </c>
      <c r="B22" s="141" t="s">
        <v>447</v>
      </c>
      <c r="C22" s="133" t="s">
        <v>475</v>
      </c>
      <c r="D22" s="55" t="s">
        <v>476</v>
      </c>
      <c r="E22" s="23"/>
      <c r="F22" s="123"/>
      <c r="G22" s="125" t="s">
        <v>72</v>
      </c>
      <c r="H22" s="23"/>
    </row>
    <row r="23" customFormat="false" ht="39.75" hidden="false" customHeight="true" outlineLevel="0" collapsed="false">
      <c r="A23" s="122" t="n">
        <v>13</v>
      </c>
      <c r="B23" s="142" t="s">
        <v>448</v>
      </c>
      <c r="C23" s="133" t="s">
        <v>477</v>
      </c>
      <c r="D23" s="55" t="s">
        <v>478</v>
      </c>
      <c r="E23" s="23"/>
      <c r="F23" s="123"/>
      <c r="G23" s="125" t="s">
        <v>72</v>
      </c>
      <c r="H23" s="23"/>
    </row>
    <row r="24" customFormat="false" ht="39.75" hidden="false" customHeight="true" outlineLevel="0" collapsed="false">
      <c r="A24" s="122" t="n">
        <v>14</v>
      </c>
      <c r="B24" s="142" t="s">
        <v>448</v>
      </c>
      <c r="C24" s="133" t="s">
        <v>479</v>
      </c>
      <c r="D24" s="55" t="s">
        <v>480</v>
      </c>
      <c r="E24" s="23"/>
      <c r="F24" s="123"/>
      <c r="G24" s="125" t="s">
        <v>72</v>
      </c>
      <c r="H24" s="23"/>
    </row>
    <row r="25" customFormat="false" ht="39.75" hidden="false" customHeight="true" outlineLevel="0" collapsed="false">
      <c r="A25" s="122" t="n">
        <v>15</v>
      </c>
      <c r="B25" s="142" t="s">
        <v>448</v>
      </c>
      <c r="C25" s="133" t="s">
        <v>481</v>
      </c>
      <c r="D25" s="55" t="s">
        <v>482</v>
      </c>
      <c r="E25" s="23"/>
      <c r="F25" s="123"/>
      <c r="G25" s="125" t="s">
        <v>72</v>
      </c>
      <c r="H25" s="23"/>
    </row>
    <row r="26" customFormat="false" ht="39.75" hidden="false" customHeight="true" outlineLevel="0" collapsed="false">
      <c r="A26" s="122" t="n">
        <v>16</v>
      </c>
      <c r="B26" s="142" t="s">
        <v>448</v>
      </c>
      <c r="C26" s="133" t="s">
        <v>483</v>
      </c>
      <c r="D26" s="55" t="s">
        <v>484</v>
      </c>
      <c r="E26" s="23"/>
      <c r="F26" s="123"/>
      <c r="G26" s="125" t="s">
        <v>72</v>
      </c>
      <c r="H26" s="23"/>
    </row>
    <row r="27" customFormat="false" ht="39.75" hidden="false" customHeight="true" outlineLevel="0" collapsed="false">
      <c r="A27" s="122" t="n">
        <v>17</v>
      </c>
      <c r="B27" s="142" t="s">
        <v>448</v>
      </c>
      <c r="C27" s="133" t="s">
        <v>485</v>
      </c>
      <c r="D27" s="55" t="s">
        <v>486</v>
      </c>
      <c r="E27" s="23"/>
      <c r="F27" s="123"/>
      <c r="G27" s="125" t="s">
        <v>72</v>
      </c>
      <c r="H27" s="23"/>
    </row>
    <row r="28" customFormat="false" ht="39.75" hidden="false" customHeight="true" outlineLevel="0" collapsed="false">
      <c r="A28" s="122" t="n">
        <v>18</v>
      </c>
      <c r="B28" s="142" t="s">
        <v>448</v>
      </c>
      <c r="C28" s="133" t="s">
        <v>487</v>
      </c>
      <c r="D28" s="55" t="s">
        <v>488</v>
      </c>
      <c r="E28" s="23"/>
      <c r="F28" s="123"/>
      <c r="G28" s="125" t="s">
        <v>72</v>
      </c>
      <c r="H28" s="23"/>
    </row>
    <row r="29" customFormat="false" ht="39.75" hidden="false" customHeight="true" outlineLevel="0" collapsed="false">
      <c r="A29" s="122" t="n">
        <v>19</v>
      </c>
      <c r="B29" s="142" t="s">
        <v>448</v>
      </c>
      <c r="C29" s="133" t="s">
        <v>489</v>
      </c>
      <c r="D29" s="55" t="s">
        <v>490</v>
      </c>
      <c r="E29" s="23"/>
      <c r="F29" s="123"/>
      <c r="G29" s="125" t="s">
        <v>72</v>
      </c>
      <c r="H29" s="23"/>
    </row>
    <row r="30" customFormat="false" ht="39.75" hidden="false" customHeight="true" outlineLevel="0" collapsed="false">
      <c r="A30" s="122" t="n">
        <v>20</v>
      </c>
      <c r="B30" s="142" t="s">
        <v>448</v>
      </c>
      <c r="C30" s="133" t="s">
        <v>491</v>
      </c>
      <c r="D30" s="55" t="s">
        <v>492</v>
      </c>
      <c r="E30" s="23"/>
      <c r="F30" s="123"/>
      <c r="G30" s="125" t="s">
        <v>72</v>
      </c>
      <c r="H30" s="23"/>
    </row>
    <row r="31" customFormat="false" ht="39.75" hidden="false" customHeight="true" outlineLevel="0" collapsed="false">
      <c r="A31" s="122" t="n">
        <v>21</v>
      </c>
      <c r="B31" s="143" t="s">
        <v>449</v>
      </c>
      <c r="C31" s="133" t="s">
        <v>493</v>
      </c>
      <c r="D31" s="55" t="s">
        <v>494</v>
      </c>
      <c r="E31" s="23"/>
      <c r="F31" s="123"/>
      <c r="G31" s="125" t="s">
        <v>72</v>
      </c>
      <c r="H31" s="23"/>
    </row>
    <row r="32" customFormat="false" ht="39.75" hidden="false" customHeight="true" outlineLevel="0" collapsed="false">
      <c r="A32" s="122" t="n">
        <v>22</v>
      </c>
      <c r="B32" s="143" t="s">
        <v>449</v>
      </c>
      <c r="C32" s="133" t="s">
        <v>495</v>
      </c>
      <c r="D32" s="55" t="s">
        <v>496</v>
      </c>
      <c r="E32" s="23"/>
      <c r="F32" s="123"/>
      <c r="G32" s="125" t="s">
        <v>72</v>
      </c>
      <c r="H32" s="23"/>
    </row>
    <row r="33" customFormat="false" ht="39.75" hidden="false" customHeight="true" outlineLevel="0" collapsed="false">
      <c r="A33" s="122" t="n">
        <v>23</v>
      </c>
      <c r="B33" s="143" t="s">
        <v>449</v>
      </c>
      <c r="C33" s="133" t="s">
        <v>497</v>
      </c>
      <c r="D33" s="55" t="s">
        <v>498</v>
      </c>
      <c r="E33" s="23"/>
      <c r="F33" s="123"/>
      <c r="G33" s="125" t="s">
        <v>72</v>
      </c>
      <c r="H33" s="23"/>
    </row>
    <row r="34" customFormat="false" ht="39.75" hidden="false" customHeight="true" outlineLevel="0" collapsed="false">
      <c r="A34" s="122" t="n">
        <v>24</v>
      </c>
      <c r="B34" s="143" t="s">
        <v>449</v>
      </c>
      <c r="C34" s="133" t="s">
        <v>499</v>
      </c>
      <c r="D34" s="55" t="s">
        <v>500</v>
      </c>
      <c r="E34" s="23"/>
      <c r="F34" s="123"/>
      <c r="G34" s="125" t="s">
        <v>72</v>
      </c>
      <c r="H34" s="23"/>
    </row>
    <row r="35" customFormat="false" ht="39.75" hidden="false" customHeight="true" outlineLevel="0" collapsed="false">
      <c r="A35" s="122" t="n">
        <v>25</v>
      </c>
      <c r="B35" s="143" t="s">
        <v>449</v>
      </c>
      <c r="C35" s="133" t="s">
        <v>501</v>
      </c>
      <c r="D35" s="55" t="s">
        <v>502</v>
      </c>
      <c r="E35" s="23"/>
      <c r="F35" s="123"/>
      <c r="G35" s="125" t="s">
        <v>72</v>
      </c>
      <c r="H35" s="23"/>
    </row>
    <row r="36" customFormat="false" ht="39.75" hidden="false" customHeight="true" outlineLevel="0" collapsed="false">
      <c r="A36" s="122" t="n">
        <v>26</v>
      </c>
      <c r="B36" s="143" t="s">
        <v>449</v>
      </c>
      <c r="C36" s="133" t="s">
        <v>503</v>
      </c>
      <c r="D36" s="55" t="s">
        <v>504</v>
      </c>
      <c r="E36" s="23"/>
      <c r="F36" s="123"/>
      <c r="G36" s="125" t="s">
        <v>72</v>
      </c>
      <c r="H36" s="23"/>
    </row>
    <row r="37" customFormat="false" ht="39.75" hidden="false" customHeight="true" outlineLevel="0" collapsed="false">
      <c r="A37" s="122" t="n">
        <v>27</v>
      </c>
      <c r="B37" s="143" t="s">
        <v>449</v>
      </c>
      <c r="C37" s="133" t="s">
        <v>505</v>
      </c>
      <c r="D37" s="55" t="s">
        <v>506</v>
      </c>
      <c r="E37" s="23"/>
      <c r="F37" s="123"/>
      <c r="G37" s="125" t="s">
        <v>72</v>
      </c>
      <c r="H37" s="23"/>
    </row>
  </sheetData>
  <mergeCells count="2">
    <mergeCell ref="A1:H1"/>
    <mergeCell ref="A2:H2"/>
  </mergeCells>
  <conditionalFormatting sqref="E5:E8">
    <cfRule type="dataBar" priority="2">
      <dataBar showValue="1" minLength="10" maxLength="90">
        <cfvo type="num" val="0"/>
        <cfvo type="num" val="1"/>
        <color rgb="FF6BB58E"/>
      </dataBar>
      <extLst>
        <ext xmlns:x14="http://schemas.microsoft.com/office/spreadsheetml/2009/9/main" uri="{B025F937-C7B1-47D3-B67F-A62EFF666E3E}">
          <x14:id>{CFA4EE23-A0AD-40B6-A887-117EDAC9ACFF}</x14:id>
        </ext>
      </extLst>
    </cfRule>
  </conditionalFormatting>
  <conditionalFormatting sqref="G11:G37">
    <cfRule type="expression" priority="3" aboveAverage="0" equalAverage="0" bottom="0" percent="0" rank="0" text="" dxfId="4">
      <formula>$G11="Erledigt"</formula>
    </cfRule>
    <cfRule type="expression" priority="4" aboveAverage="0" equalAverage="0" bottom="0" percent="0" rank="0" text="" dxfId="2">
      <formula>$G11="In Bearbeitung"</formula>
    </cfRule>
  </conditionalFormatting>
  <conditionalFormatting sqref="F11:F37">
    <cfRule type="expression" priority="5" aboveAverage="0" equalAverage="0" bottom="0" percent="0" rank="0" text="" dxfId="17">
      <formula>AND(ISNUMBER($F11),$F11&lt;TODAY(),$G11&lt;&gt;"Erledigt",$G11&lt;&gt;"Nicht zutreffend")</formula>
    </cfRule>
  </conditionalFormatting>
  <dataValidations count="2">
    <dataValidation allowBlank="true" error="Wählen Sie einen Wert aus der Liste." errorStyle="stop" errorTitle="Wert nicht in der Liste" operator="between" showDropDown="false" showErrorMessage="true" showInputMessage="false" sqref="G11:G37" type="list">
      <formula1>Lista_zadanie</formula1>
      <formula2>0</formula2>
    </dataValidation>
    <dataValidation allowBlank="true" errorStyle="stop" operator="between" showDropDown="false" showErrorMessage="false" showInputMessage="false" sqref="E11:E37" type="list">
      <formula1>Lista_audytorow</formula1>
      <formula2>0</formula2>
    </dataValidation>
  </dataValidations>
  <printOptions headings="false" gridLines="false" gridLinesSet="true" horizontalCentered="false" verticalCentered="false"/>
  <pageMargins left="0.4" right="0.4" top="0.5" bottom="0.5" header="0.511811023622047" footer="0.5"/>
  <pageSetup paperSize="9" scale="100" fitToWidth="1" fitToHeight="0" pageOrder="downThenOver" orientation="landscape" blackAndWhite="false" draft="false" cellComments="none" horizontalDpi="300" verticalDpi="300" copies="1"/>
  <headerFooter differentFirst="false" differentOddEven="false">
    <oddHeader/>
    <oddFooter>&amp;L&amp;8 © Process Lab Pro | processlabpro.com&amp;R&amp;8 &amp;P / &amp;N</oddFooter>
  </headerFooter>
  <extLst>
    <ext xmlns:x14="http://schemas.microsoft.com/office/spreadsheetml/2009/9/main" uri="{78C0D931-6437-407d-A8EE-F0AAD7539E65}">
      <x14:conditionalFormattings>
        <x14:conditionalFormatting xmlns:xm="http://schemas.microsoft.com/office/excel/2006/main">
          <x14:cfRule type="dataBar" id="{CFA4EE23-A0AD-40B6-A887-117EDAC9ACFF}">
            <x14:dataBar minLength="10" maxLength="90" axisPosition="none" gradient="true">
              <x14:cfvo type="num">
                <xm:f>0</xm:f>
              </x14:cfvo>
              <x14:cfvo type="num">
                <xm:f>1</xm:f>
              </x14:cfvo>
              <x14:negativeFillColor rgb="FF6BB58E"/>
              <x14:axisColor rgb="FF000000"/>
            </x14:dataBar>
          </x14:cfRule>
          <xm:sqref>E5:E8</xm:sqref>
        </x14:conditionalFormatting>
      </x14:conditionalFormatting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9CED8"/>
    <pageSetUpPr fitToPage="false"/>
  </sheetPr>
  <dimension ref="A1:H48"/>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4"/>
    <col collapsed="false" customWidth="true" hidden="false" outlineLevel="0" max="11" min="2" style="0" width="13"/>
  </cols>
  <sheetData>
    <row r="1" customFormat="false" ht="15" hidden="false" customHeight="false" outlineLevel="0" collapsed="false">
      <c r="A1" s="144" t="s">
        <v>507</v>
      </c>
    </row>
    <row r="2" customFormat="false" ht="15" hidden="false" customHeight="false" outlineLevel="0" collapsed="false">
      <c r="A2" s="4" t="s">
        <v>508</v>
      </c>
      <c r="B2" s="0" t="str">
        <f aca="false">Dashboard!$B$4</f>
        <v>Produktionslinie 1</v>
      </c>
    </row>
    <row r="3" customFormat="false" ht="15" hidden="false" customHeight="false" outlineLevel="0" collapsed="false">
      <c r="A3" s="4" t="s">
        <v>509</v>
      </c>
      <c r="B3" s="145" t="n">
        <f aca="false">COUNTIFS(Bewertungen!$C$5:$BJ$5,B2,Bewertungen!$C$62:$BJ$62,1)</f>
        <v>0</v>
      </c>
    </row>
    <row r="4" customFormat="false" ht="15" hidden="false" customHeight="false" outlineLevel="0" collapsed="false">
      <c r="A4" s="4" t="s">
        <v>510</v>
      </c>
      <c r="B4" s="0" t="str">
        <f aca="false">IF(B3=0,"",MATCH(B2&amp;"|"&amp;B3,Bewertungen!$C$63:$BJ$63,0))</f>
        <v/>
      </c>
    </row>
    <row r="5" customFormat="false" ht="15" hidden="false" customHeight="false" outlineLevel="0" collapsed="false">
      <c r="A5" s="4" t="s">
        <v>511</v>
      </c>
      <c r="B5" s="0" t="str">
        <f aca="false">IF(B3&lt;2,"",MATCH(B2&amp;"|"&amp;(B3-1),Bewertungen!$C$63:$BJ$63,0))</f>
        <v/>
      </c>
    </row>
    <row r="6" customFormat="false" ht="15" hidden="false" customHeight="false" outlineLevel="0" collapsed="false">
      <c r="A6" s="4" t="s">
        <v>512</v>
      </c>
      <c r="B6" s="145" t="n">
        <f aca="false">MAX(1,B3-11)</f>
        <v>1</v>
      </c>
    </row>
    <row r="7" customFormat="false" ht="15" hidden="false" customHeight="false" outlineLevel="0" collapsed="false">
      <c r="A7" s="4" t="s">
        <v>513</v>
      </c>
      <c r="B7" s="0" t="str">
        <f aca="false">IF(B3=0,"",MATCH(B2&amp;"|1",Bewertungen!$C$63:$BJ$63,0))</f>
        <v/>
      </c>
    </row>
    <row r="9" customFormat="false" ht="23.85" hidden="false" customHeight="false" outlineLevel="0" collapsed="false">
      <c r="A9" s="26" t="s">
        <v>514</v>
      </c>
      <c r="B9" s="26" t="s">
        <v>515</v>
      </c>
      <c r="C9" s="26" t="s">
        <v>516</v>
      </c>
      <c r="D9" s="26" t="s">
        <v>517</v>
      </c>
      <c r="E9" s="26" t="s">
        <v>518</v>
      </c>
      <c r="F9" s="26" t="s">
        <v>519</v>
      </c>
      <c r="H9" s="28" t="s">
        <v>520</v>
      </c>
    </row>
    <row r="10" customFormat="false" ht="15" hidden="false" customHeight="false" outlineLevel="0" collapsed="false">
      <c r="A10" s="0" t="n">
        <v>1</v>
      </c>
      <c r="B10" s="0" t="str">
        <f aca="false">IF($B$6+A10-1&lt;=$B$3,$B$6+A10-1,"")</f>
        <v/>
      </c>
      <c r="C10" s="0" t="str">
        <f aca="false">IF(B10="","",MATCH($B$2&amp;"|"&amp;B10,Bewertungen!$C$63:$BJ$63,0))</f>
        <v/>
      </c>
      <c r="D10" s="0" t="str">
        <f aca="false">IF(C10="","",IF(ISNUMBER(INDEX(Bewertungen!$C$4:$BJ$4,C10)),TEXT(DAY(INDEX(Bewertungen!$C$4:$BJ$4,C10)),"00")&amp;"."&amp;TEXT(MONTH(INDEX(Bewertungen!$C$4:$BJ$4,C10)),"00")&amp;"."&amp;RIGHT(YEAR(INDEX(Bewertungen!$C$4:$BJ$4,C10)),2),"#"&amp;INDEX(Bewertungen!$C$3:$BJ$3,C10)))</f>
        <v/>
      </c>
      <c r="E10" s="146" t="e">
        <f aca="false">IF(C10="",NA(),INDEX(Bewertungen!$C$60:$BJ$60,C10))</f>
        <v>#N/A</v>
      </c>
      <c r="F10" s="146" t="n">
        <f aca="false">Ziel</f>
        <v>0.8</v>
      </c>
    </row>
    <row r="11" customFormat="false" ht="15" hidden="false" customHeight="false" outlineLevel="0" collapsed="false">
      <c r="A11" s="0" t="n">
        <v>2</v>
      </c>
      <c r="B11" s="0" t="str">
        <f aca="false">IF($B$6+A11-1&lt;=$B$3,$B$6+A11-1,"")</f>
        <v/>
      </c>
      <c r="C11" s="0" t="str">
        <f aca="false">IF(B11="","",MATCH($B$2&amp;"|"&amp;B11,Bewertungen!$C$63:$BJ$63,0))</f>
        <v/>
      </c>
      <c r="D11" s="0" t="str">
        <f aca="false">IF(C11="","",IF(ISNUMBER(INDEX(Bewertungen!$C$4:$BJ$4,C11)),TEXT(DAY(INDEX(Bewertungen!$C$4:$BJ$4,C11)),"00")&amp;"."&amp;TEXT(MONTH(INDEX(Bewertungen!$C$4:$BJ$4,C11)),"00")&amp;"."&amp;RIGHT(YEAR(INDEX(Bewertungen!$C$4:$BJ$4,C11)),2),"#"&amp;INDEX(Bewertungen!$C$3:$BJ$3,C11)))</f>
        <v/>
      </c>
      <c r="E11" s="146" t="e">
        <f aca="false">IF(C11="",NA(),INDEX(Bewertungen!$C$60:$BJ$60,C11))</f>
        <v>#N/A</v>
      </c>
      <c r="F11" s="146" t="n">
        <f aca="false">Ziel</f>
        <v>0.8</v>
      </c>
    </row>
    <row r="12" customFormat="false" ht="15" hidden="false" customHeight="false" outlineLevel="0" collapsed="false">
      <c r="A12" s="0" t="n">
        <v>3</v>
      </c>
      <c r="B12" s="0" t="str">
        <f aca="false">IF($B$6+A12-1&lt;=$B$3,$B$6+A12-1,"")</f>
        <v/>
      </c>
      <c r="C12" s="0" t="str">
        <f aca="false">IF(B12="","",MATCH($B$2&amp;"|"&amp;B12,Bewertungen!$C$63:$BJ$63,0))</f>
        <v/>
      </c>
      <c r="D12" s="0" t="str">
        <f aca="false">IF(C12="","",IF(ISNUMBER(INDEX(Bewertungen!$C$4:$BJ$4,C12)),TEXT(DAY(INDEX(Bewertungen!$C$4:$BJ$4,C12)),"00")&amp;"."&amp;TEXT(MONTH(INDEX(Bewertungen!$C$4:$BJ$4,C12)),"00")&amp;"."&amp;RIGHT(YEAR(INDEX(Bewertungen!$C$4:$BJ$4,C12)),2),"#"&amp;INDEX(Bewertungen!$C$3:$BJ$3,C12)))</f>
        <v/>
      </c>
      <c r="E12" s="146" t="e">
        <f aca="false">IF(C12="",NA(),INDEX(Bewertungen!$C$60:$BJ$60,C12))</f>
        <v>#N/A</v>
      </c>
      <c r="F12" s="146" t="n">
        <f aca="false">Ziel</f>
        <v>0.8</v>
      </c>
    </row>
    <row r="13" customFormat="false" ht="15" hidden="false" customHeight="false" outlineLevel="0" collapsed="false">
      <c r="A13" s="0" t="n">
        <v>4</v>
      </c>
      <c r="B13" s="0" t="str">
        <f aca="false">IF($B$6+A13-1&lt;=$B$3,$B$6+A13-1,"")</f>
        <v/>
      </c>
      <c r="C13" s="0" t="str">
        <f aca="false">IF(B13="","",MATCH($B$2&amp;"|"&amp;B13,Bewertungen!$C$63:$BJ$63,0))</f>
        <v/>
      </c>
      <c r="D13" s="0" t="str">
        <f aca="false">IF(C13="","",IF(ISNUMBER(INDEX(Bewertungen!$C$4:$BJ$4,C13)),TEXT(DAY(INDEX(Bewertungen!$C$4:$BJ$4,C13)),"00")&amp;"."&amp;TEXT(MONTH(INDEX(Bewertungen!$C$4:$BJ$4,C13)),"00")&amp;"."&amp;RIGHT(YEAR(INDEX(Bewertungen!$C$4:$BJ$4,C13)),2),"#"&amp;INDEX(Bewertungen!$C$3:$BJ$3,C13)))</f>
        <v/>
      </c>
      <c r="E13" s="146" t="e">
        <f aca="false">IF(C13="",NA(),INDEX(Bewertungen!$C$60:$BJ$60,C13))</f>
        <v>#N/A</v>
      </c>
      <c r="F13" s="146" t="n">
        <f aca="false">Ziel</f>
        <v>0.8</v>
      </c>
    </row>
    <row r="14" customFormat="false" ht="15" hidden="false" customHeight="false" outlineLevel="0" collapsed="false">
      <c r="A14" s="0" t="n">
        <v>5</v>
      </c>
      <c r="B14" s="0" t="str">
        <f aca="false">IF($B$6+A14-1&lt;=$B$3,$B$6+A14-1,"")</f>
        <v/>
      </c>
      <c r="C14" s="0" t="str">
        <f aca="false">IF(B14="","",MATCH($B$2&amp;"|"&amp;B14,Bewertungen!$C$63:$BJ$63,0))</f>
        <v/>
      </c>
      <c r="D14" s="0" t="str">
        <f aca="false">IF(C14="","",IF(ISNUMBER(INDEX(Bewertungen!$C$4:$BJ$4,C14)),TEXT(DAY(INDEX(Bewertungen!$C$4:$BJ$4,C14)),"00")&amp;"."&amp;TEXT(MONTH(INDEX(Bewertungen!$C$4:$BJ$4,C14)),"00")&amp;"."&amp;RIGHT(YEAR(INDEX(Bewertungen!$C$4:$BJ$4,C14)),2),"#"&amp;INDEX(Bewertungen!$C$3:$BJ$3,C14)))</f>
        <v/>
      </c>
      <c r="E14" s="146" t="e">
        <f aca="false">IF(C14="",NA(),INDEX(Bewertungen!$C$60:$BJ$60,C14))</f>
        <v>#N/A</v>
      </c>
      <c r="F14" s="146" t="n">
        <f aca="false">Ziel</f>
        <v>0.8</v>
      </c>
    </row>
    <row r="15" customFormat="false" ht="15" hidden="false" customHeight="false" outlineLevel="0" collapsed="false">
      <c r="A15" s="0" t="n">
        <v>6</v>
      </c>
      <c r="B15" s="0" t="str">
        <f aca="false">IF($B$6+A15-1&lt;=$B$3,$B$6+A15-1,"")</f>
        <v/>
      </c>
      <c r="C15" s="0" t="str">
        <f aca="false">IF(B15="","",MATCH($B$2&amp;"|"&amp;B15,Bewertungen!$C$63:$BJ$63,0))</f>
        <v/>
      </c>
      <c r="D15" s="0" t="str">
        <f aca="false">IF(C15="","",IF(ISNUMBER(INDEX(Bewertungen!$C$4:$BJ$4,C15)),TEXT(DAY(INDEX(Bewertungen!$C$4:$BJ$4,C15)),"00")&amp;"."&amp;TEXT(MONTH(INDEX(Bewertungen!$C$4:$BJ$4,C15)),"00")&amp;"."&amp;RIGHT(YEAR(INDEX(Bewertungen!$C$4:$BJ$4,C15)),2),"#"&amp;INDEX(Bewertungen!$C$3:$BJ$3,C15)))</f>
        <v/>
      </c>
      <c r="E15" s="146" t="e">
        <f aca="false">IF(C15="",NA(),INDEX(Bewertungen!$C$60:$BJ$60,C15))</f>
        <v>#N/A</v>
      </c>
      <c r="F15" s="146" t="n">
        <f aca="false">Ziel</f>
        <v>0.8</v>
      </c>
    </row>
    <row r="16" customFormat="false" ht="15" hidden="false" customHeight="false" outlineLevel="0" collapsed="false">
      <c r="A16" s="0" t="n">
        <v>7</v>
      </c>
      <c r="B16" s="0" t="str">
        <f aca="false">IF($B$6+A16-1&lt;=$B$3,$B$6+A16-1,"")</f>
        <v/>
      </c>
      <c r="C16" s="0" t="str">
        <f aca="false">IF(B16="","",MATCH($B$2&amp;"|"&amp;B16,Bewertungen!$C$63:$BJ$63,0))</f>
        <v/>
      </c>
      <c r="D16" s="0" t="str">
        <f aca="false">IF(C16="","",IF(ISNUMBER(INDEX(Bewertungen!$C$4:$BJ$4,C16)),TEXT(DAY(INDEX(Bewertungen!$C$4:$BJ$4,C16)),"00")&amp;"."&amp;TEXT(MONTH(INDEX(Bewertungen!$C$4:$BJ$4,C16)),"00")&amp;"."&amp;RIGHT(YEAR(INDEX(Bewertungen!$C$4:$BJ$4,C16)),2),"#"&amp;INDEX(Bewertungen!$C$3:$BJ$3,C16)))</f>
        <v/>
      </c>
      <c r="E16" s="146" t="e">
        <f aca="false">IF(C16="",NA(),INDEX(Bewertungen!$C$60:$BJ$60,C16))</f>
        <v>#N/A</v>
      </c>
      <c r="F16" s="146" t="n">
        <f aca="false">Ziel</f>
        <v>0.8</v>
      </c>
    </row>
    <row r="17" customFormat="false" ht="15" hidden="false" customHeight="false" outlineLevel="0" collapsed="false">
      <c r="A17" s="0" t="n">
        <v>8</v>
      </c>
      <c r="B17" s="0" t="str">
        <f aca="false">IF($B$6+A17-1&lt;=$B$3,$B$6+A17-1,"")</f>
        <v/>
      </c>
      <c r="C17" s="0" t="str">
        <f aca="false">IF(B17="","",MATCH($B$2&amp;"|"&amp;B17,Bewertungen!$C$63:$BJ$63,0))</f>
        <v/>
      </c>
      <c r="D17" s="0" t="str">
        <f aca="false">IF(C17="","",IF(ISNUMBER(INDEX(Bewertungen!$C$4:$BJ$4,C17)),TEXT(DAY(INDEX(Bewertungen!$C$4:$BJ$4,C17)),"00")&amp;"."&amp;TEXT(MONTH(INDEX(Bewertungen!$C$4:$BJ$4,C17)),"00")&amp;"."&amp;RIGHT(YEAR(INDEX(Bewertungen!$C$4:$BJ$4,C17)),2),"#"&amp;INDEX(Bewertungen!$C$3:$BJ$3,C17)))</f>
        <v/>
      </c>
      <c r="E17" s="146" t="e">
        <f aca="false">IF(C17="",NA(),INDEX(Bewertungen!$C$60:$BJ$60,C17))</f>
        <v>#N/A</v>
      </c>
      <c r="F17" s="146" t="n">
        <f aca="false">Ziel</f>
        <v>0.8</v>
      </c>
    </row>
    <row r="18" customFormat="false" ht="15" hidden="false" customHeight="false" outlineLevel="0" collapsed="false">
      <c r="A18" s="0" t="n">
        <v>9</v>
      </c>
      <c r="B18" s="0" t="str">
        <f aca="false">IF($B$6+A18-1&lt;=$B$3,$B$6+A18-1,"")</f>
        <v/>
      </c>
      <c r="C18" s="0" t="str">
        <f aca="false">IF(B18="","",MATCH($B$2&amp;"|"&amp;B18,Bewertungen!$C$63:$BJ$63,0))</f>
        <v/>
      </c>
      <c r="D18" s="0" t="str">
        <f aca="false">IF(C18="","",IF(ISNUMBER(INDEX(Bewertungen!$C$4:$BJ$4,C18)),TEXT(DAY(INDEX(Bewertungen!$C$4:$BJ$4,C18)),"00")&amp;"."&amp;TEXT(MONTH(INDEX(Bewertungen!$C$4:$BJ$4,C18)),"00")&amp;"."&amp;RIGHT(YEAR(INDEX(Bewertungen!$C$4:$BJ$4,C18)),2),"#"&amp;INDEX(Bewertungen!$C$3:$BJ$3,C18)))</f>
        <v/>
      </c>
      <c r="E18" s="146" t="e">
        <f aca="false">IF(C18="",NA(),INDEX(Bewertungen!$C$60:$BJ$60,C18))</f>
        <v>#N/A</v>
      </c>
      <c r="F18" s="146" t="n">
        <f aca="false">Ziel</f>
        <v>0.8</v>
      </c>
    </row>
    <row r="19" customFormat="false" ht="15" hidden="false" customHeight="false" outlineLevel="0" collapsed="false">
      <c r="A19" s="0" t="n">
        <v>10</v>
      </c>
      <c r="B19" s="0" t="str">
        <f aca="false">IF($B$6+A19-1&lt;=$B$3,$B$6+A19-1,"")</f>
        <v/>
      </c>
      <c r="C19" s="0" t="str">
        <f aca="false">IF(B19="","",MATCH($B$2&amp;"|"&amp;B19,Bewertungen!$C$63:$BJ$63,0))</f>
        <v/>
      </c>
      <c r="D19" s="0" t="str">
        <f aca="false">IF(C19="","",IF(ISNUMBER(INDEX(Bewertungen!$C$4:$BJ$4,C19)),TEXT(DAY(INDEX(Bewertungen!$C$4:$BJ$4,C19)),"00")&amp;"."&amp;TEXT(MONTH(INDEX(Bewertungen!$C$4:$BJ$4,C19)),"00")&amp;"."&amp;RIGHT(YEAR(INDEX(Bewertungen!$C$4:$BJ$4,C19)),2),"#"&amp;INDEX(Bewertungen!$C$3:$BJ$3,C19)))</f>
        <v/>
      </c>
      <c r="E19" s="146" t="e">
        <f aca="false">IF(C19="",NA(),INDEX(Bewertungen!$C$60:$BJ$60,C19))</f>
        <v>#N/A</v>
      </c>
      <c r="F19" s="146" t="n">
        <f aca="false">Ziel</f>
        <v>0.8</v>
      </c>
    </row>
    <row r="20" customFormat="false" ht="15" hidden="false" customHeight="false" outlineLevel="0" collapsed="false">
      <c r="A20" s="0" t="n">
        <v>11</v>
      </c>
      <c r="B20" s="0" t="str">
        <f aca="false">IF($B$6+A20-1&lt;=$B$3,$B$6+A20-1,"")</f>
        <v/>
      </c>
      <c r="C20" s="0" t="str">
        <f aca="false">IF(B20="","",MATCH($B$2&amp;"|"&amp;B20,Bewertungen!$C$63:$BJ$63,0))</f>
        <v/>
      </c>
      <c r="D20" s="0" t="str">
        <f aca="false">IF(C20="","",IF(ISNUMBER(INDEX(Bewertungen!$C$4:$BJ$4,C20)),TEXT(DAY(INDEX(Bewertungen!$C$4:$BJ$4,C20)),"00")&amp;"."&amp;TEXT(MONTH(INDEX(Bewertungen!$C$4:$BJ$4,C20)),"00")&amp;"."&amp;RIGHT(YEAR(INDEX(Bewertungen!$C$4:$BJ$4,C20)),2),"#"&amp;INDEX(Bewertungen!$C$3:$BJ$3,C20)))</f>
        <v/>
      </c>
      <c r="E20" s="146" t="e">
        <f aca="false">IF(C20="",NA(),INDEX(Bewertungen!$C$60:$BJ$60,C20))</f>
        <v>#N/A</v>
      </c>
      <c r="F20" s="146" t="n">
        <f aca="false">Ziel</f>
        <v>0.8</v>
      </c>
    </row>
    <row r="21" customFormat="false" ht="15" hidden="false" customHeight="false" outlineLevel="0" collapsed="false">
      <c r="A21" s="0" t="n">
        <v>12</v>
      </c>
      <c r="B21" s="0" t="str">
        <f aca="false">IF($B$6+A21-1&lt;=$B$3,$B$6+A21-1,"")</f>
        <v/>
      </c>
      <c r="C21" s="0" t="str">
        <f aca="false">IF(B21="","",MATCH($B$2&amp;"|"&amp;B21,Bewertungen!$C$63:$BJ$63,0))</f>
        <v/>
      </c>
      <c r="D21" s="0" t="str">
        <f aca="false">IF(C21="","",IF(ISNUMBER(INDEX(Bewertungen!$C$4:$BJ$4,C21)),TEXT(DAY(INDEX(Bewertungen!$C$4:$BJ$4,C21)),"00")&amp;"."&amp;TEXT(MONTH(INDEX(Bewertungen!$C$4:$BJ$4,C21)),"00")&amp;"."&amp;RIGHT(YEAR(INDEX(Bewertungen!$C$4:$BJ$4,C21)),2),"#"&amp;INDEX(Bewertungen!$C$3:$BJ$3,C21)))</f>
        <v/>
      </c>
      <c r="E21" s="146" t="e">
        <f aca="false">IF(C21="",NA(),INDEX(Bewertungen!$C$60:$BJ$60,C21))</f>
        <v>#N/A</v>
      </c>
      <c r="F21" s="146" t="n">
        <f aca="false">Ziel</f>
        <v>0.8</v>
      </c>
    </row>
    <row r="24" customFormat="false" ht="15" hidden="false" customHeight="false" outlineLevel="0" collapsed="false">
      <c r="A24" s="26" t="s">
        <v>134</v>
      </c>
      <c r="B24" s="26" t="s">
        <v>371</v>
      </c>
      <c r="C24" s="26" t="s">
        <v>521</v>
      </c>
      <c r="D24" s="26" t="s">
        <v>522</v>
      </c>
    </row>
    <row r="25" customFormat="false" ht="15" hidden="false" customHeight="false" outlineLevel="0" collapsed="false">
      <c r="A25" s="0" t="s">
        <v>73</v>
      </c>
      <c r="B25" s="146" t="n">
        <f aca="false">IF($B$7="",0,N(INDEX(Bewertungen!$C$55:$BJ$55,$B$7)))</f>
        <v>0</v>
      </c>
      <c r="C25" s="146" t="n">
        <f aca="false">IF($B$4="",0,N(INDEX(Bewertungen!$C$55:$BJ$55,$B$4)))</f>
        <v>0</v>
      </c>
      <c r="D25" s="146" t="n">
        <f aca="false">Ziel</f>
        <v>0.8</v>
      </c>
    </row>
    <row r="26" customFormat="false" ht="15" hidden="false" customHeight="false" outlineLevel="0" collapsed="false">
      <c r="A26" s="0" t="s">
        <v>82</v>
      </c>
      <c r="B26" s="146" t="n">
        <f aca="false">IF($B$7="",0,N(INDEX(Bewertungen!$C$56:$BJ$56,$B$7)))</f>
        <v>0</v>
      </c>
      <c r="C26" s="146" t="n">
        <f aca="false">IF($B$4="",0,N(INDEX(Bewertungen!$C$56:$BJ$56,$B$4)))</f>
        <v>0</v>
      </c>
      <c r="D26" s="146" t="n">
        <f aca="false">Ziel</f>
        <v>0.8</v>
      </c>
    </row>
    <row r="27" customFormat="false" ht="15" hidden="false" customHeight="false" outlineLevel="0" collapsed="false">
      <c r="A27" s="0" t="s">
        <v>92</v>
      </c>
      <c r="B27" s="146" t="n">
        <f aca="false">IF($B$7="",0,N(INDEX(Bewertungen!$C$57:$BJ$57,$B$7)))</f>
        <v>0</v>
      </c>
      <c r="C27" s="146" t="n">
        <f aca="false">IF($B$4="",0,N(INDEX(Bewertungen!$C$57:$BJ$57,$B$4)))</f>
        <v>0</v>
      </c>
      <c r="D27" s="146" t="n">
        <f aca="false">Ziel</f>
        <v>0.8</v>
      </c>
    </row>
    <row r="28" customFormat="false" ht="15" hidden="false" customHeight="false" outlineLevel="0" collapsed="false">
      <c r="A28" s="0" t="s">
        <v>99</v>
      </c>
      <c r="B28" s="146" t="n">
        <f aca="false">IF($B$7="",0,N(INDEX(Bewertungen!$C$58:$BJ$58,$B$7)))</f>
        <v>0</v>
      </c>
      <c r="C28" s="146" t="n">
        <f aca="false">IF($B$4="",0,N(INDEX(Bewertungen!$C$58:$BJ$58,$B$4)))</f>
        <v>0</v>
      </c>
      <c r="D28" s="146" t="n">
        <f aca="false">Ziel</f>
        <v>0.8</v>
      </c>
    </row>
    <row r="29" customFormat="false" ht="15" hidden="false" customHeight="false" outlineLevel="0" collapsed="false">
      <c r="A29" s="0" t="s">
        <v>103</v>
      </c>
      <c r="B29" s="146" t="n">
        <f aca="false">IF($B$7="",0,N(INDEX(Bewertungen!$C$59:$BJ$59,$B$7)))</f>
        <v>0</v>
      </c>
      <c r="C29" s="146" t="n">
        <f aca="false">IF($B$4="",0,N(INDEX(Bewertungen!$C$59:$BJ$59,$B$4)))</f>
        <v>0</v>
      </c>
      <c r="D29" s="146" t="n">
        <f aca="false">Ziel</f>
        <v>0.8</v>
      </c>
    </row>
    <row r="33" customFormat="false" ht="23.85" hidden="false" customHeight="false" outlineLevel="0" collapsed="false">
      <c r="A33" s="26" t="s">
        <v>343</v>
      </c>
      <c r="B33" s="26" t="s">
        <v>523</v>
      </c>
      <c r="C33" s="26" t="s">
        <v>524</v>
      </c>
      <c r="D33" s="26" t="s">
        <v>525</v>
      </c>
      <c r="E33" s="26" t="s">
        <v>526</v>
      </c>
      <c r="F33" s="26" t="s">
        <v>527</v>
      </c>
    </row>
    <row r="34" customFormat="false" ht="15" hidden="false" customHeight="false" outlineLevel="0" collapsed="false">
      <c r="A34" s="0" t="str">
        <f aca="false">IF(Einstellungen!$A$10="","",Einstellungen!$A$10)</f>
        <v>Produktionslinie 1</v>
      </c>
      <c r="B34" s="0" t="n">
        <f aca="false">IF(A34="","",COUNTIFS(Bewertungen!$C$5:$BJ$5,A34,Bewertungen!$C$62:$BJ$62,1))</f>
        <v>0</v>
      </c>
      <c r="C34" s="0" t="str">
        <f aca="false">IF(OR(A34="",N(B34)=0),"",MATCH(A34&amp;"|"&amp;B34,Bewertungen!$C$63:$BJ$63,0))</f>
        <v/>
      </c>
      <c r="D34" s="146" t="str">
        <f aca="false">IF(C34="","",INDEX(Bewertungen!$C$60:$BJ$60,C34))</f>
        <v/>
      </c>
      <c r="E34" s="0" t="str">
        <f aca="false">IF(ISNUMBER(D34),D34+ROW()*0.000000001,"")</f>
        <v/>
      </c>
      <c r="F34" s="147" t="str">
        <f aca="false">IF(C34="","",INDEX(Bewertungen!$C$4:$BJ$4,C34))</f>
        <v/>
      </c>
    </row>
    <row r="35" customFormat="false" ht="15" hidden="false" customHeight="false" outlineLevel="0" collapsed="false">
      <c r="A35" s="0" t="str">
        <f aca="false">IF(Einstellungen!$A$11="","",Einstellungen!$A$11)</f>
        <v>Produktionslinie 2</v>
      </c>
      <c r="B35" s="0" t="n">
        <f aca="false">IF(A35="","",COUNTIFS(Bewertungen!$C$5:$BJ$5,A35,Bewertungen!$C$62:$BJ$62,1))</f>
        <v>0</v>
      </c>
      <c r="C35" s="0" t="str">
        <f aca="false">IF(OR(A35="",N(B35)=0),"",MATCH(A35&amp;"|"&amp;B35,Bewertungen!$C$63:$BJ$63,0))</f>
        <v/>
      </c>
      <c r="D35" s="146" t="str">
        <f aca="false">IF(C35="","",INDEX(Bewertungen!$C$60:$BJ$60,C35))</f>
        <v/>
      </c>
      <c r="E35" s="0" t="str">
        <f aca="false">IF(ISNUMBER(D35),D35+ROW()*0.000000001,"")</f>
        <v/>
      </c>
      <c r="F35" s="147" t="str">
        <f aca="false">IF(C35="","",INDEX(Bewertungen!$C$4:$BJ$4,C35))</f>
        <v/>
      </c>
    </row>
    <row r="36" customFormat="false" ht="15" hidden="false" customHeight="false" outlineLevel="0" collapsed="false">
      <c r="A36" s="0" t="str">
        <f aca="false">IF(Einstellungen!$A$12="","",Einstellungen!$A$12)</f>
        <v>Materiallager</v>
      </c>
      <c r="B36" s="0" t="n">
        <f aca="false">IF(A36="","",COUNTIFS(Bewertungen!$C$5:$BJ$5,A36,Bewertungen!$C$62:$BJ$62,1))</f>
        <v>0</v>
      </c>
      <c r="C36" s="0" t="str">
        <f aca="false">IF(OR(A36="",N(B36)=0),"",MATCH(A36&amp;"|"&amp;B36,Bewertungen!$C$63:$BJ$63,0))</f>
        <v/>
      </c>
      <c r="D36" s="146" t="str">
        <f aca="false">IF(C36="","",INDEX(Bewertungen!$C$60:$BJ$60,C36))</f>
        <v/>
      </c>
      <c r="E36" s="0" t="str">
        <f aca="false">IF(ISNUMBER(D36),D36+ROW()*0.000000001,"")</f>
        <v/>
      </c>
      <c r="F36" s="147" t="str">
        <f aca="false">IF(C36="","",INDEX(Bewertungen!$C$4:$BJ$4,C36))</f>
        <v/>
      </c>
    </row>
    <row r="37" customFormat="false" ht="15" hidden="false" customHeight="false" outlineLevel="0" collapsed="false">
      <c r="A37" s="0" t="str">
        <f aca="false">IF(Einstellungen!$A$13="","",Einstellungen!$A$13)</f>
        <v>Fertigwarenlager</v>
      </c>
      <c r="B37" s="0" t="n">
        <f aca="false">IF(A37="","",COUNTIFS(Bewertungen!$C$5:$BJ$5,A37,Bewertungen!$C$62:$BJ$62,1))</f>
        <v>0</v>
      </c>
      <c r="C37" s="0" t="str">
        <f aca="false">IF(OR(A37="",N(B37)=0),"",MATCH(A37&amp;"|"&amp;B37,Bewertungen!$C$63:$BJ$63,0))</f>
        <v/>
      </c>
      <c r="D37" s="146" t="str">
        <f aca="false">IF(C37="","",INDEX(Bewertungen!$C$60:$BJ$60,C37))</f>
        <v/>
      </c>
      <c r="E37" s="0" t="str">
        <f aca="false">IF(ISNUMBER(D37),D37+ROW()*0.000000001,"")</f>
        <v/>
      </c>
      <c r="F37" s="147" t="str">
        <f aca="false">IF(C37="","",INDEX(Bewertungen!$C$4:$BJ$4,C37))</f>
        <v/>
      </c>
    </row>
    <row r="38" customFormat="false" ht="15" hidden="false" customHeight="false" outlineLevel="0" collapsed="false">
      <c r="A38" s="0" t="str">
        <f aca="false">IF(Einstellungen!$A$14="","",Einstellungen!$A$14)</f>
        <v>Werkzeugbau</v>
      </c>
      <c r="B38" s="0" t="n">
        <f aca="false">IF(A38="","",COUNTIFS(Bewertungen!$C$5:$BJ$5,A38,Bewertungen!$C$62:$BJ$62,1))</f>
        <v>0</v>
      </c>
      <c r="C38" s="0" t="str">
        <f aca="false">IF(OR(A38="",N(B38)=0),"",MATCH(A38&amp;"|"&amp;B38,Bewertungen!$C$63:$BJ$63,0))</f>
        <v/>
      </c>
      <c r="D38" s="146" t="str">
        <f aca="false">IF(C38="","",INDEX(Bewertungen!$C$60:$BJ$60,C38))</f>
        <v/>
      </c>
      <c r="E38" s="0" t="str">
        <f aca="false">IF(ISNUMBER(D38),D38+ROW()*0.000000001,"")</f>
        <v/>
      </c>
      <c r="F38" s="147" t="str">
        <f aca="false">IF(C38="","",INDEX(Bewertungen!$C$4:$BJ$4,C38))</f>
        <v/>
      </c>
    </row>
    <row r="39" customFormat="false" ht="15" hidden="false" customHeight="false" outlineLevel="0" collapsed="false">
      <c r="A39" s="0" t="str">
        <f aca="false">IF(Einstellungen!$A$15="","",Einstellungen!$A$15)</f>
        <v>Instandhaltung</v>
      </c>
      <c r="B39" s="0" t="n">
        <f aca="false">IF(A39="","",COUNTIFS(Bewertungen!$C$5:$BJ$5,A39,Bewertungen!$C$62:$BJ$62,1))</f>
        <v>0</v>
      </c>
      <c r="C39" s="0" t="str">
        <f aca="false">IF(OR(A39="",N(B39)=0),"",MATCH(A39&amp;"|"&amp;B39,Bewertungen!$C$63:$BJ$63,0))</f>
        <v/>
      </c>
      <c r="D39" s="146" t="str">
        <f aca="false">IF(C39="","",INDEX(Bewertungen!$C$60:$BJ$60,C39))</f>
        <v/>
      </c>
      <c r="E39" s="0" t="str">
        <f aca="false">IF(ISNUMBER(D39),D39+ROW()*0.000000001,"")</f>
        <v/>
      </c>
      <c r="F39" s="147" t="str">
        <f aca="false">IF(C39="","",INDEX(Bewertungen!$C$4:$BJ$4,C39))</f>
        <v/>
      </c>
    </row>
    <row r="40" customFormat="false" ht="15" hidden="false" customHeight="false" outlineLevel="0" collapsed="false">
      <c r="A40" s="0" t="str">
        <f aca="false">IF(Einstellungen!$A$16="","",Einstellungen!$A$16)</f>
        <v>Qualitätskontrolle</v>
      </c>
      <c r="B40" s="0" t="n">
        <f aca="false">IF(A40="","",COUNTIFS(Bewertungen!$C$5:$BJ$5,A40,Bewertungen!$C$62:$BJ$62,1))</f>
        <v>0</v>
      </c>
      <c r="C40" s="0" t="str">
        <f aca="false">IF(OR(A40="",N(B40)=0),"",MATCH(A40&amp;"|"&amp;B40,Bewertungen!$C$63:$BJ$63,0))</f>
        <v/>
      </c>
      <c r="D40" s="146" t="str">
        <f aca="false">IF(C40="","",INDEX(Bewertungen!$C$60:$BJ$60,C40))</f>
        <v/>
      </c>
      <c r="E40" s="0" t="str">
        <f aca="false">IF(ISNUMBER(D40),D40+ROW()*0.000000001,"")</f>
        <v/>
      </c>
      <c r="F40" s="147" t="str">
        <f aca="false">IF(C40="","",INDEX(Bewertungen!$C$4:$BJ$4,C40))</f>
        <v/>
      </c>
    </row>
    <row r="41" customFormat="false" ht="15" hidden="false" customHeight="false" outlineLevel="0" collapsed="false">
      <c r="A41" s="0" t="str">
        <f aca="false">IF(Einstellungen!$A$17="","",Einstellungen!$A$17)</f>
        <v>Verpackung</v>
      </c>
      <c r="B41" s="0" t="n">
        <f aca="false">IF(A41="","",COUNTIFS(Bewertungen!$C$5:$BJ$5,A41,Bewertungen!$C$62:$BJ$62,1))</f>
        <v>0</v>
      </c>
      <c r="C41" s="0" t="str">
        <f aca="false">IF(OR(A41="",N(B41)=0),"",MATCH(A41&amp;"|"&amp;B41,Bewertungen!$C$63:$BJ$63,0))</f>
        <v/>
      </c>
      <c r="D41" s="146" t="str">
        <f aca="false">IF(C41="","",INDEX(Bewertungen!$C$60:$BJ$60,C41))</f>
        <v/>
      </c>
      <c r="E41" s="0" t="str">
        <f aca="false">IF(ISNUMBER(D41),D41+ROW()*0.000000001,"")</f>
        <v/>
      </c>
      <c r="F41" s="147" t="str">
        <f aca="false">IF(C41="","",INDEX(Bewertungen!$C$4:$BJ$4,C41))</f>
        <v/>
      </c>
    </row>
    <row r="42" customFormat="false" ht="15" hidden="false" customHeight="false" outlineLevel="0" collapsed="false">
      <c r="A42" s="0" t="str">
        <f aca="false">IF(Einstellungen!$A$18="","",Einstellungen!$A$18)</f>
        <v/>
      </c>
      <c r="B42" s="0" t="str">
        <f aca="false">IF(A42="","",COUNTIFS(Bewertungen!$C$5:$BJ$5,A42,Bewertungen!$C$62:$BJ$62,1))</f>
        <v/>
      </c>
      <c r="C42" s="0" t="str">
        <f aca="false">IF(OR(A42="",N(B42)=0),"",MATCH(A42&amp;"|"&amp;B42,Bewertungen!$C$63:$BJ$63,0))</f>
        <v/>
      </c>
      <c r="D42" s="146" t="str">
        <f aca="false">IF(C42="","",INDEX(Bewertungen!$C$60:$BJ$60,C42))</f>
        <v/>
      </c>
      <c r="E42" s="0" t="str">
        <f aca="false">IF(ISNUMBER(D42),D42+ROW()*0.000000001,"")</f>
        <v/>
      </c>
      <c r="F42" s="147" t="str">
        <f aca="false">IF(C42="","",INDEX(Bewertungen!$C$4:$BJ$4,C42))</f>
        <v/>
      </c>
    </row>
    <row r="43" customFormat="false" ht="15" hidden="false" customHeight="false" outlineLevel="0" collapsed="false">
      <c r="A43" s="0" t="str">
        <f aca="false">IF(Einstellungen!$A$19="","",Einstellungen!$A$19)</f>
        <v/>
      </c>
      <c r="B43" s="0" t="str">
        <f aca="false">IF(A43="","",COUNTIFS(Bewertungen!$C$5:$BJ$5,A43,Bewertungen!$C$62:$BJ$62,1))</f>
        <v/>
      </c>
      <c r="C43" s="0" t="str">
        <f aca="false">IF(OR(A43="",N(B43)=0),"",MATCH(A43&amp;"|"&amp;B43,Bewertungen!$C$63:$BJ$63,0))</f>
        <v/>
      </c>
      <c r="D43" s="146" t="str">
        <f aca="false">IF(C43="","",INDEX(Bewertungen!$C$60:$BJ$60,C43))</f>
        <v/>
      </c>
      <c r="E43" s="0" t="str">
        <f aca="false">IF(ISNUMBER(D43),D43+ROW()*0.000000001,"")</f>
        <v/>
      </c>
      <c r="F43" s="147" t="str">
        <f aca="false">IF(C43="","",INDEX(Bewertungen!$C$4:$BJ$4,C43))</f>
        <v/>
      </c>
    </row>
    <row r="44" customFormat="false" ht="15" hidden="false" customHeight="false" outlineLevel="0" collapsed="false">
      <c r="A44" s="0" t="str">
        <f aca="false">IF(Einstellungen!$A$20="","",Einstellungen!$A$20)</f>
        <v/>
      </c>
      <c r="B44" s="0" t="str">
        <f aca="false">IF(A44="","",COUNTIFS(Bewertungen!$C$5:$BJ$5,A44,Bewertungen!$C$62:$BJ$62,1))</f>
        <v/>
      </c>
      <c r="C44" s="0" t="str">
        <f aca="false">IF(OR(A44="",N(B44)=0),"",MATCH(A44&amp;"|"&amp;B44,Bewertungen!$C$63:$BJ$63,0))</f>
        <v/>
      </c>
      <c r="D44" s="146" t="str">
        <f aca="false">IF(C44="","",INDEX(Bewertungen!$C$60:$BJ$60,C44))</f>
        <v/>
      </c>
      <c r="E44" s="0" t="str">
        <f aca="false">IF(ISNUMBER(D44),D44+ROW()*0.000000001,"")</f>
        <v/>
      </c>
      <c r="F44" s="147" t="str">
        <f aca="false">IF(C44="","",INDEX(Bewertungen!$C$4:$BJ$4,C44))</f>
        <v/>
      </c>
    </row>
    <row r="45" customFormat="false" ht="15" hidden="false" customHeight="false" outlineLevel="0" collapsed="false">
      <c r="A45" s="0" t="str">
        <f aca="false">IF(Einstellungen!$A$21="","",Einstellungen!$A$21)</f>
        <v/>
      </c>
      <c r="B45" s="0" t="str">
        <f aca="false">IF(A45="","",COUNTIFS(Bewertungen!$C$5:$BJ$5,A45,Bewertungen!$C$62:$BJ$62,1))</f>
        <v/>
      </c>
      <c r="C45" s="0" t="str">
        <f aca="false">IF(OR(A45="",N(B45)=0),"",MATCH(A45&amp;"|"&amp;B45,Bewertungen!$C$63:$BJ$63,0))</f>
        <v/>
      </c>
      <c r="D45" s="146" t="str">
        <f aca="false">IF(C45="","",INDEX(Bewertungen!$C$60:$BJ$60,C45))</f>
        <v/>
      </c>
      <c r="E45" s="0" t="str">
        <f aca="false">IF(ISNUMBER(D45),D45+ROW()*0.000000001,"")</f>
        <v/>
      </c>
      <c r="F45" s="147" t="str">
        <f aca="false">IF(C45="","",INDEX(Bewertungen!$C$4:$BJ$4,C45))</f>
        <v/>
      </c>
    </row>
    <row r="46" customFormat="false" ht="15" hidden="false" customHeight="false" outlineLevel="0" collapsed="false">
      <c r="A46" s="0" t="str">
        <f aca="false">IF(Einstellungen!$A$22="","",Einstellungen!$A$22)</f>
        <v/>
      </c>
      <c r="B46" s="0" t="str">
        <f aca="false">IF(A46="","",COUNTIFS(Bewertungen!$C$5:$BJ$5,A46,Bewertungen!$C$62:$BJ$62,1))</f>
        <v/>
      </c>
      <c r="C46" s="0" t="str">
        <f aca="false">IF(OR(A46="",N(B46)=0),"",MATCH(A46&amp;"|"&amp;B46,Bewertungen!$C$63:$BJ$63,0))</f>
        <v/>
      </c>
      <c r="D46" s="146" t="str">
        <f aca="false">IF(C46="","",INDEX(Bewertungen!$C$60:$BJ$60,C46))</f>
        <v/>
      </c>
      <c r="E46" s="0" t="str">
        <f aca="false">IF(ISNUMBER(D46),D46+ROW()*0.000000001,"")</f>
        <v/>
      </c>
      <c r="F46" s="147" t="str">
        <f aca="false">IF(C46="","",INDEX(Bewertungen!$C$4:$BJ$4,C46))</f>
        <v/>
      </c>
    </row>
    <row r="47" customFormat="false" ht="15" hidden="false" customHeight="false" outlineLevel="0" collapsed="false">
      <c r="A47" s="0" t="str">
        <f aca="false">IF(Einstellungen!$A$23="","",Einstellungen!$A$23)</f>
        <v/>
      </c>
      <c r="B47" s="0" t="str">
        <f aca="false">IF(A47="","",COUNTIFS(Bewertungen!$C$5:$BJ$5,A47,Bewertungen!$C$62:$BJ$62,1))</f>
        <v/>
      </c>
      <c r="C47" s="0" t="str">
        <f aca="false">IF(OR(A47="",N(B47)=0),"",MATCH(A47&amp;"|"&amp;B47,Bewertungen!$C$63:$BJ$63,0))</f>
        <v/>
      </c>
      <c r="D47" s="146" t="str">
        <f aca="false">IF(C47="","",INDEX(Bewertungen!$C$60:$BJ$60,C47))</f>
        <v/>
      </c>
      <c r="E47" s="0" t="str">
        <f aca="false">IF(ISNUMBER(D47),D47+ROW()*0.000000001,"")</f>
        <v/>
      </c>
      <c r="F47" s="147" t="str">
        <f aca="false">IF(C47="","",INDEX(Bewertungen!$C$4:$BJ$4,C47))</f>
        <v/>
      </c>
    </row>
    <row r="48" customFormat="false" ht="15" hidden="false" customHeight="false" outlineLevel="0" collapsed="false">
      <c r="A48" s="0" t="str">
        <f aca="false">IF(Einstellungen!$A$24="","",Einstellungen!$A$24)</f>
        <v/>
      </c>
      <c r="B48" s="0" t="str">
        <f aca="false">IF(A48="","",COUNTIFS(Bewertungen!$C$5:$BJ$5,A48,Bewertungen!$C$62:$BJ$62,1))</f>
        <v/>
      </c>
      <c r="C48" s="0" t="str">
        <f aca="false">IF(OR(A48="",N(B48)=0),"",MATCH(A48&amp;"|"&amp;B48,Bewertungen!$C$63:$BJ$63,0))</f>
        <v/>
      </c>
      <c r="D48" s="146" t="str">
        <f aca="false">IF(C48="","",INDEX(Bewertungen!$C$60:$BJ$60,C48))</f>
        <v/>
      </c>
      <c r="E48" s="0" t="str">
        <f aca="false">IF(ISNUMBER(D48),D48+ROW()*0.000000001,"")</f>
        <v/>
      </c>
      <c r="F48" s="147" t="str">
        <f aca="false">IF(C48="","",INDEX(Bewertungen!$C$4:$BJ$4,C48))</f>
        <v/>
      </c>
    </row>
  </sheetData>
  <conditionalFormatting sqref="E10:E21">
    <cfRule type="expression" priority="2" aboveAverage="0" equalAverage="0" bottom="0" percent="0" rank="0" text="" dxfId="21">
      <formula>ISNA(E10)</formula>
    </cfRule>
  </conditionalFormatting>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2026-10-28T18:02:26Z</dcterms:created>
  <dc:creator>openpyxl</dc:creator>
  <dc:description/>
  <dc:language>en-US</dc:language>
  <cp:lastModifiedBy/>
  <dcterms:modified xsi:type="dcterms:W3CDTF">2026-10-28T19:02:30Z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